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vsd" ContentType="application/vnd.visio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sdx" ContentType="application/vnd.ms-visio.drawing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microsoft.com/office/2007/relationships/ui/extensibility" Target="/customUI/customUI14.xml" Id="R8452f64c11a74ef3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ЭтаКнига" defaultThemeVersion="124226"/>
  <bookViews>
    <workbookView xWindow="120" yWindow="60" windowWidth="20370" windowHeight="7785" tabRatio="784"/>
  </bookViews>
  <sheets>
    <sheet name="Содержание" sheetId="8" r:id="rId1"/>
    <sheet name="Установки схемы ТН (по схеме)" sheetId="6" r:id="rId2"/>
    <sheet name="Установки схемы ТН (по диагр.)" sheetId="10" r:id="rId3"/>
    <sheet name="Правила задания Ктн" sheetId="17" r:id="rId4"/>
    <sheet name="Теория и схемы ТН защит 110-220" sheetId="15" r:id="rId5"/>
    <sheet name="Теория и схемы ТН защит 330-750" sheetId="16" r:id="rId6"/>
    <sheet name="Теория ТН" sheetId="14" r:id="rId7"/>
    <sheet name="Пасхалка" sheetId="19" state="hidden" r:id="rId8"/>
  </sheets>
  <calcPr calcId="145621"/>
</workbook>
</file>

<file path=xl/calcChain.xml><?xml version="1.0" encoding="utf-8"?>
<calcChain xmlns="http://schemas.openxmlformats.org/spreadsheetml/2006/main">
  <c r="W124" i="6" l="1"/>
  <c r="AA124" i="6"/>
  <c r="Y124" i="6"/>
  <c r="G20" i="10" l="1"/>
  <c r="Q26" i="10" l="1"/>
  <c r="O42" i="10" l="1"/>
  <c r="M42" i="10"/>
  <c r="M16" i="10" l="1"/>
  <c r="H19" i="10" l="1"/>
  <c r="H51" i="6" l="1"/>
  <c r="G51" i="6"/>
  <c r="F51" i="6"/>
  <c r="F109" i="6" s="1"/>
  <c r="R16" i="10"/>
  <c r="G109" i="6" l="1"/>
  <c r="H109" i="6"/>
  <c r="G111" i="6"/>
  <c r="H111" i="6"/>
  <c r="F111" i="6"/>
  <c r="F110" i="6" s="1"/>
  <c r="I51" i="6"/>
  <c r="G37" i="10"/>
  <c r="M37" i="10" s="1"/>
  <c r="G39" i="10"/>
  <c r="H16" i="10"/>
  <c r="H110" i="6" l="1"/>
  <c r="G110" i="6"/>
  <c r="I109" i="6"/>
  <c r="I111" i="6"/>
  <c r="M40" i="10"/>
  <c r="M39" i="10"/>
  <c r="L25" i="10"/>
  <c r="O27" i="10" s="1"/>
  <c r="L24" i="10"/>
  <c r="L18" i="10"/>
  <c r="L20" i="10"/>
  <c r="L19" i="10"/>
  <c r="N26" i="10"/>
  <c r="L26" i="10"/>
  <c r="I110" i="6" l="1"/>
  <c r="P39" i="10"/>
  <c r="Q39" i="10"/>
  <c r="N44" i="10"/>
  <c r="N43" i="10"/>
  <c r="P44" i="10"/>
  <c r="P40" i="10"/>
  <c r="P43" i="10"/>
  <c r="Q40" i="10"/>
  <c r="O25" i="10"/>
  <c r="O28" i="10"/>
  <c r="P25" i="10"/>
  <c r="O36" i="6"/>
  <c r="O35" i="6"/>
  <c r="O22" i="10" l="1"/>
  <c r="P19" i="10"/>
  <c r="O19" i="10"/>
  <c r="O23" i="10"/>
  <c r="Q23" i="10"/>
  <c r="P20" i="10"/>
  <c r="Q22" i="10"/>
  <c r="O20" i="10"/>
  <c r="M23" i="10"/>
  <c r="P18" i="10"/>
  <c r="M22" i="10"/>
  <c r="O18" i="10"/>
  <c r="H33" i="6"/>
  <c r="M28" i="10" l="1"/>
  <c r="P24" i="10"/>
  <c r="M27" i="10"/>
  <c r="O24" i="10"/>
  <c r="J16" i="6"/>
  <c r="L16" i="6"/>
  <c r="N16" i="6"/>
  <c r="H65" i="6"/>
  <c r="H63" i="6" s="1"/>
  <c r="F65" i="6"/>
  <c r="M33" i="6"/>
  <c r="AC43" i="6" s="1"/>
  <c r="V27" i="6"/>
  <c r="AB29" i="6" s="1"/>
  <c r="V26" i="6"/>
  <c r="Z29" i="6" s="1"/>
  <c r="V25" i="6"/>
  <c r="X29" i="6" s="1"/>
  <c r="W35" i="6"/>
  <c r="W40" i="6"/>
  <c r="I45" i="6" s="1"/>
  <c r="X40" i="6"/>
  <c r="X39" i="6"/>
  <c r="W39" i="6"/>
  <c r="X38" i="6"/>
  <c r="W38" i="6"/>
  <c r="F63" i="6" l="1"/>
  <c r="F64" i="6" s="1"/>
  <c r="H88" i="6"/>
  <c r="H64" i="6"/>
  <c r="F88" i="6"/>
  <c r="K47" i="6"/>
  <c r="O45" i="6"/>
  <c r="P46" i="6"/>
  <c r="N45" i="6"/>
  <c r="O46" i="6"/>
  <c r="M45" i="6"/>
  <c r="N46" i="6"/>
  <c r="L45" i="6"/>
  <c r="M47" i="6"/>
  <c r="L47" i="6"/>
  <c r="P47" i="6"/>
  <c r="O47" i="6"/>
  <c r="M46" i="6"/>
  <c r="K45" i="6"/>
  <c r="N47" i="6"/>
  <c r="L46" i="6"/>
  <c r="K46" i="6"/>
  <c r="P45" i="6"/>
  <c r="X35" i="6"/>
  <c r="W117" i="6"/>
  <c r="W69" i="6"/>
  <c r="J45" i="6"/>
  <c r="Q27" i="10"/>
  <c r="Y29" i="6"/>
  <c r="W29" i="6"/>
  <c r="AA29" i="6"/>
  <c r="F45" i="6"/>
  <c r="G45" i="6"/>
  <c r="H45" i="6"/>
  <c r="G65" i="6"/>
  <c r="G63" i="6" s="1"/>
  <c r="I65" i="6"/>
  <c r="I63" i="6" s="1"/>
  <c r="Y99" i="6"/>
  <c r="W99" i="6"/>
  <c r="F86" i="6" l="1"/>
  <c r="F87" i="6" s="1"/>
  <c r="H86" i="6"/>
  <c r="H87" i="6" s="1"/>
  <c r="I88" i="6"/>
  <c r="I64" i="6"/>
  <c r="G88" i="6"/>
  <c r="G64" i="6"/>
  <c r="Y35" i="6"/>
  <c r="X117" i="6"/>
  <c r="R27" i="10"/>
  <c r="W47" i="6"/>
  <c r="Y75" i="6"/>
  <c r="W75" i="6"/>
  <c r="I86" i="6" l="1"/>
  <c r="I87" i="6" s="1"/>
  <c r="G86" i="6"/>
  <c r="G87" i="6" s="1"/>
  <c r="Y117" i="6"/>
  <c r="W93" i="6"/>
  <c r="AC47" i="6" l="1"/>
  <c r="AA47" i="6"/>
  <c r="Y47" i="6"/>
  <c r="W25" i="6" l="1"/>
  <c r="W26" i="6"/>
  <c r="W27" i="6"/>
  <c r="AB31" i="6" s="1"/>
  <c r="X93" i="6"/>
  <c r="X69" i="6"/>
  <c r="Z25" i="6" l="1"/>
  <c r="W42" i="6"/>
  <c r="W43" i="6" s="1"/>
  <c r="W122" i="6" s="1"/>
  <c r="AB122" i="6" s="1"/>
  <c r="W96" i="6"/>
  <c r="X31" i="6"/>
  <c r="AA25" i="6"/>
  <c r="Z30" i="6"/>
  <c r="AA26" i="6"/>
  <c r="AB30" i="6"/>
  <c r="AA27" i="6"/>
  <c r="X30" i="6"/>
  <c r="Z31" i="6"/>
  <c r="Z26" i="6"/>
  <c r="Z27" i="6"/>
  <c r="Y93" i="6"/>
  <c r="Y69" i="6"/>
  <c r="Z35" i="6"/>
  <c r="AB126" i="6" l="1"/>
  <c r="AB125" i="6"/>
  <c r="X49" i="6"/>
  <c r="Y49" i="6" s="1"/>
  <c r="X48" i="6"/>
  <c r="Y48" i="6" s="1"/>
  <c r="Z117" i="6"/>
  <c r="W44" i="6"/>
  <c r="AA35" i="6"/>
  <c r="M51" i="6" s="1"/>
  <c r="M109" i="6" s="1"/>
  <c r="Z49" i="6"/>
  <c r="AA49" i="6" s="1"/>
  <c r="Z48" i="6"/>
  <c r="AA48" i="6" s="1"/>
  <c r="X101" i="6"/>
  <c r="Z96" i="6"/>
  <c r="AA96" i="6"/>
  <c r="X100" i="6"/>
  <c r="Z93" i="6"/>
  <c r="Z69" i="6"/>
  <c r="X88" i="6" l="1"/>
  <c r="X86" i="6"/>
  <c r="W73" i="6"/>
  <c r="Z77" i="6" s="1"/>
  <c r="W121" i="6"/>
  <c r="AB121" i="6" s="1"/>
  <c r="AA117" i="6"/>
  <c r="W120" i="6"/>
  <c r="AB48" i="6"/>
  <c r="AC48" i="6" s="1"/>
  <c r="AB49" i="6"/>
  <c r="AC49" i="6" s="1"/>
  <c r="AA122" i="6"/>
  <c r="Z122" i="6"/>
  <c r="AA93" i="6"/>
  <c r="AA69" i="6"/>
  <c r="M65" i="6" s="1"/>
  <c r="M63" i="6" s="1"/>
  <c r="W45" i="6"/>
  <c r="W72" i="6"/>
  <c r="AB35" i="6"/>
  <c r="L51" i="6" s="1"/>
  <c r="L109" i="6" s="1"/>
  <c r="M111" i="6" l="1"/>
  <c r="M110" i="6" s="1"/>
  <c r="M64" i="6"/>
  <c r="N51" i="6"/>
  <c r="M88" i="6"/>
  <c r="AD73" i="6"/>
  <c r="AB120" i="6"/>
  <c r="AA120" i="6"/>
  <c r="O51" i="6"/>
  <c r="O109" i="6" s="1"/>
  <c r="P51" i="6"/>
  <c r="P109" i="6" s="1"/>
  <c r="K51" i="6"/>
  <c r="K109" i="6" s="1"/>
  <c r="Z73" i="6"/>
  <c r="AA73" i="6"/>
  <c r="Z76" i="6"/>
  <c r="Z126" i="6"/>
  <c r="Z125" i="6"/>
  <c r="X125" i="6"/>
  <c r="Z120" i="6"/>
  <c r="X126" i="6"/>
  <c r="AB117" i="6"/>
  <c r="N111" i="6" s="1"/>
  <c r="AA121" i="6"/>
  <c r="Z121" i="6"/>
  <c r="AD49" i="6"/>
  <c r="W97" i="6"/>
  <c r="AB93" i="6"/>
  <c r="N88" i="6" s="1"/>
  <c r="N86" i="6" s="1"/>
  <c r="AB69" i="6"/>
  <c r="L65" i="6" s="1"/>
  <c r="L63" i="6" s="1"/>
  <c r="AA72" i="6"/>
  <c r="X77" i="6"/>
  <c r="X76" i="6"/>
  <c r="Z72" i="6"/>
  <c r="AD48" i="6"/>
  <c r="AB39" i="6" s="1"/>
  <c r="X109" i="6" l="1"/>
  <c r="M86" i="6"/>
  <c r="M87" i="6" s="1"/>
  <c r="N65" i="6"/>
  <c r="N63" i="6" s="1"/>
  <c r="N64" i="6" s="1"/>
  <c r="N109" i="6"/>
  <c r="N110" i="6" s="1"/>
  <c r="N87" i="6"/>
  <c r="L64" i="6"/>
  <c r="AD125" i="6"/>
  <c r="L111" i="6"/>
  <c r="L110" i="6" s="1"/>
  <c r="O111" i="6"/>
  <c r="O110" i="6" s="1"/>
  <c r="P111" i="6"/>
  <c r="P110" i="6" s="1"/>
  <c r="L88" i="6"/>
  <c r="O88" i="6"/>
  <c r="O86" i="6" s="1"/>
  <c r="P65" i="6"/>
  <c r="P63" i="6" s="1"/>
  <c r="O65" i="6"/>
  <c r="O63" i="6" s="1"/>
  <c r="P88" i="6"/>
  <c r="P86" i="6" s="1"/>
  <c r="K88" i="6"/>
  <c r="K86" i="6" s="1"/>
  <c r="K111" i="6"/>
  <c r="K110" i="6" s="1"/>
  <c r="K65" i="6"/>
  <c r="K63" i="6" s="1"/>
  <c r="X63" i="6"/>
  <c r="X65" i="6"/>
  <c r="AD116" i="6"/>
  <c r="AB40" i="6"/>
  <c r="AC75" i="6"/>
  <c r="AC76" i="6" s="1"/>
  <c r="Z100" i="6"/>
  <c r="AA97" i="6"/>
  <c r="Z101" i="6"/>
  <c r="Z97" i="6"/>
  <c r="L86" i="6" l="1"/>
  <c r="L87" i="6" s="1"/>
  <c r="P64" i="6"/>
  <c r="O87" i="6"/>
  <c r="K87" i="6"/>
  <c r="P87" i="6"/>
  <c r="K64" i="6"/>
  <c r="O64" i="6"/>
  <c r="AD72" i="6"/>
  <c r="AE117" i="6"/>
  <c r="AD117" i="6"/>
  <c r="AC40" i="6"/>
  <c r="AD76" i="6"/>
  <c r="AC99" i="6"/>
  <c r="AD100" i="6" l="1"/>
  <c r="AC100" i="6"/>
</calcChain>
</file>

<file path=xl/comments1.xml><?xml version="1.0" encoding="utf-8"?>
<comments xmlns="http://schemas.openxmlformats.org/spreadsheetml/2006/main">
  <authors>
    <author>Инженер по наладке и сервису ООО НПП "ЭКРА"</author>
    <author>Elant</author>
  </authors>
  <commentList>
    <comment ref="A1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  <comment ref="I16" authorId="1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Указывается чередование фаз первичной схемы.
Обозначения фаз можно задавать  заглавными и строчными буквами на английском (A, a, B, b, C, c) или русском (А, а, В, в, С, с).</t>
        </r>
      </text>
    </comment>
    <comment ref="G33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Указать заземленный вывод обмотки ТН "звезды".
Допустимые значения: 1, 2, 3.</t>
        </r>
      </text>
    </comment>
    <comment ref="L33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>:
Указать заземленный вывод обмотки ТН "разомкнутого треугольника".
Допустимые значения: 1, 2, 3, 4, 5, 6.</t>
        </r>
      </text>
    </comment>
    <comment ref="L35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Указать 2 пары объединенных между собой выводов обмоток ТН "разомкнутого треугольника".
Например: на рисунке д.1 (лист "Теория и схемы ТН защит 110-220") объединены вывода 1 - 6 и 4 - 5 и заземлен вывод 2.</t>
        </r>
      </text>
    </comment>
    <comment ref="E65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Здесь указаны обозначение клемм шкафа для подключения выводов ТН (см. п.5 "Обозначение выводов ТН").
В шкафу присутствуют следующие клеммы:
А,В,С, N - напряжение "звезды";
Н, И, К - напряжение "раз. треуг".</t>
        </r>
      </text>
    </comment>
    <comment ref="E88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Здесь указаны обозначение клемм шкафа для подключения выводов ТН (см. п.5 "Обозначение выводов ТН").
В шкафу присутствуют следующие клеммы:
А,В,С, N - напряжение "звезды";
Н, И, К - напряжение "раз. треуг".</t>
        </r>
      </text>
    </comment>
    <comment ref="E111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Здесь указаны обозначение клемм шкафа для подключения выводов ТН (см. п.5 "Обозначение выводов ТН").
В шкафу присутствуют следующие клеммы:
А,В,С, N - напряжение "звезды";
Н, И, Ф, К - напряжение "раз. треуг".</t>
        </r>
      </text>
    </comment>
  </commentList>
</comments>
</file>

<file path=xl/comments2.xml><?xml version="1.0" encoding="utf-8"?>
<comments xmlns="http://schemas.openxmlformats.org/spreadsheetml/2006/main">
  <authors>
    <author>Инженер по наладке и сервису ООО НПП "ЭКРА"</author>
  </authors>
  <commentList>
    <comment ref="A1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  <comment ref="G16" authorId="0">
      <text>
        <r>
          <rPr>
            <b/>
            <sz val="12"/>
            <color indexed="81"/>
            <rFont val="Arial"/>
            <family val="2"/>
            <charset val="204"/>
          </rPr>
          <t>Примечание:</t>
        </r>
        <r>
          <rPr>
            <sz val="12"/>
            <color indexed="81"/>
            <rFont val="Arial"/>
            <family val="2"/>
            <charset val="204"/>
          </rPr>
          <t xml:space="preserve">
Указать фазовый сдвиг вектора Uни относительно вектора Uа по показанию терминала.</t>
        </r>
      </text>
    </comment>
    <comment ref="G19" authorId="0">
      <text>
        <r>
          <rPr>
            <b/>
            <sz val="12"/>
            <color indexed="81"/>
            <rFont val="Arial"/>
            <family val="2"/>
            <charset val="204"/>
          </rPr>
          <t>Примечание:</t>
        </r>
        <r>
          <rPr>
            <sz val="12"/>
            <color indexed="81"/>
            <rFont val="Arial"/>
            <family val="2"/>
            <charset val="204"/>
          </rPr>
          <t xml:space="preserve">
Указать текущее значение уставки "Направление векторов звезды и треугольника ТН" выставленное в терминале 
( .. \ Служебные параметры \ Установки ТН и ШОН \ ..).
Параметр может принимать значения:
1 - направление векторов </t>
        </r>
        <r>
          <rPr>
            <b/>
            <sz val="12"/>
            <color indexed="81"/>
            <rFont val="Arial"/>
            <family val="2"/>
            <charset val="204"/>
          </rPr>
          <t>совпадает;</t>
        </r>
        <r>
          <rPr>
            <sz val="12"/>
            <color indexed="81"/>
            <rFont val="Arial"/>
            <family val="2"/>
            <charset val="204"/>
          </rPr>
          <t xml:space="preserve">
2 - направление векторов </t>
        </r>
        <r>
          <rPr>
            <b/>
            <sz val="12"/>
            <color indexed="81"/>
            <rFont val="Arial"/>
            <family val="2"/>
            <charset val="204"/>
          </rPr>
          <t>не совпадает</t>
        </r>
        <r>
          <rPr>
            <sz val="12"/>
            <color indexed="81"/>
            <rFont val="Arial"/>
            <family val="2"/>
            <charset val="204"/>
          </rPr>
          <t>.</t>
        </r>
      </text>
    </comment>
  </commentList>
</comments>
</file>

<file path=xl/comments3.xml><?xml version="1.0" encoding="utf-8"?>
<comments xmlns="http://schemas.openxmlformats.org/spreadsheetml/2006/main">
  <authors>
    <author>Инженер по наладке и сервису ООО НПП "ЭКРА"</author>
  </authors>
  <commentList>
    <comment ref="A1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</commentList>
</comments>
</file>

<file path=xl/comments4.xml><?xml version="1.0" encoding="utf-8"?>
<comments xmlns="http://schemas.openxmlformats.org/spreadsheetml/2006/main">
  <authors>
    <author>Инженер по наладке и сервису ООО НПП "ЭКРА"</author>
  </authors>
  <commentList>
    <comment ref="A1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</commentList>
</comments>
</file>

<file path=xl/comments5.xml><?xml version="1.0" encoding="utf-8"?>
<comments xmlns="http://schemas.openxmlformats.org/spreadsheetml/2006/main">
  <authors>
    <author>Инженер по наладке и сервису ООО НПП "ЭКРА"</author>
  </authors>
  <commentList>
    <comment ref="A1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</commentList>
</comments>
</file>

<file path=xl/comments6.xml><?xml version="1.0" encoding="utf-8"?>
<comments xmlns="http://schemas.openxmlformats.org/spreadsheetml/2006/main">
  <authors>
    <author>Инженер по наладке и сервису ООО НПП "ЭКРА"</author>
  </authors>
  <commentList>
    <comment ref="A1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</commentList>
</comments>
</file>

<file path=xl/sharedStrings.xml><?xml version="1.0" encoding="utf-8"?>
<sst xmlns="http://schemas.openxmlformats.org/spreadsheetml/2006/main" count="338" uniqueCount="201">
  <si>
    <t>комплексное число</t>
  </si>
  <si>
    <t>Re</t>
  </si>
  <si>
    <t>Im</t>
  </si>
  <si>
    <t>№</t>
  </si>
  <si>
    <t>Наименование параметра</t>
  </si>
  <si>
    <t>|</t>
  </si>
  <si>
    <t>порядок соединения</t>
  </si>
  <si>
    <t>Н</t>
  </si>
  <si>
    <t>Ф</t>
  </si>
  <si>
    <t>К</t>
  </si>
  <si>
    <t>И</t>
  </si>
  <si>
    <t>Uк</t>
  </si>
  <si>
    <t>Uни</t>
  </si>
  <si>
    <t>обозначение</t>
  </si>
  <si>
    <t>выв. обм. ТН</t>
  </si>
  <si>
    <t>Особая фаза:</t>
  </si>
  <si>
    <t>Uик</t>
  </si>
  <si>
    <t>Uф</t>
  </si>
  <si>
    <t>Uи</t>
  </si>
  <si>
    <t>Uн</t>
  </si>
  <si>
    <t>монтаж 1 ряд</t>
  </si>
  <si>
    <t>монтаж 2 ряд</t>
  </si>
  <si>
    <t>монтаж зазем.</t>
  </si>
  <si>
    <t>-</t>
  </si>
  <si>
    <t>Ось Re</t>
  </si>
  <si>
    <t>Ось Im</t>
  </si>
  <si>
    <t>макс.знач.</t>
  </si>
  <si>
    <t>"звезда"</t>
  </si>
  <si>
    <t>"разомкнутый треугольник"</t>
  </si>
  <si>
    <t>────</t>
  </si>
  <si>
    <t>Объединенные выводы обмоток</t>
  </si>
  <si>
    <t>Направление векторов:</t>
  </si>
  <si>
    <t>ТН "разомкнутого треугольника":</t>
  </si>
  <si>
    <t>Подбор установок схемы ТН на основе указанного соединения обмоток</t>
  </si>
  <si>
    <t>ТЕХНИЧЕСКАЯ ПОДДЕРЖКА</t>
  </si>
  <si>
    <t>(отдел наладки и сервиса)</t>
  </si>
  <si>
    <t xml:space="preserve">телефон: </t>
  </si>
  <si>
    <t>8 (8352) 220-113</t>
  </si>
  <si>
    <t xml:space="preserve">эл.почта: </t>
  </si>
  <si>
    <t>support@ekra.ru</t>
  </si>
  <si>
    <t>Содержание:</t>
  </si>
  <si>
    <t>Примечание:</t>
  </si>
  <si>
    <t xml:space="preserve"> - поля для ввода уставок и значений срабатывания ИО</t>
  </si>
  <si>
    <r>
      <t xml:space="preserve">Дробные значения необходимо вводить ТОЛЬКО через "запятую" (пример: </t>
    </r>
    <r>
      <rPr>
        <b/>
        <sz val="10"/>
        <color indexed="10"/>
        <rFont val="Arial Cyr"/>
        <charset val="204"/>
      </rPr>
      <t>0</t>
    </r>
    <r>
      <rPr>
        <b/>
        <sz val="12"/>
        <color indexed="10"/>
        <rFont val="Arial Cyr"/>
        <charset val="204"/>
      </rPr>
      <t>,</t>
    </r>
    <r>
      <rPr>
        <b/>
        <sz val="10"/>
        <color indexed="10"/>
        <rFont val="Arial Cyr"/>
        <charset val="204"/>
      </rPr>
      <t>543</t>
    </r>
    <r>
      <rPr>
        <sz val="10"/>
        <color indexed="10"/>
        <rFont val="Arial Cyr"/>
        <charset val="204"/>
      </rPr>
      <t>).</t>
    </r>
  </si>
  <si>
    <t>Установки схемы ТН</t>
  </si>
  <si>
    <t>Подбор установок схемы ТН</t>
  </si>
  <si>
    <t>Программа предназначена для подбора установок схемы ТН, на основе заданных данных о соединении обмоток, для защит НПП ЭКРА.</t>
  </si>
  <si>
    <t>Заземленный вывод обмотки ТН:</t>
  </si>
  <si>
    <t>Обозначение выводов ТН:</t>
  </si>
  <si>
    <t>Вывода ТН "звезды" обозначаются</t>
  </si>
  <si>
    <t>в соответствии с чередование фаз</t>
  </si>
  <si>
    <t>первичной схемы ТН.</t>
  </si>
  <si>
    <t>Вывода ТН "раз.треугольника" обозначаются</t>
  </si>
  <si>
    <t>Схема соединения обмоток ТН:</t>
  </si>
  <si>
    <t>Клеммы шкафа для подключения выв. ТН:</t>
  </si>
  <si>
    <t>Ua</t>
  </si>
  <si>
    <t>Ub</t>
  </si>
  <si>
    <t>Uc</t>
  </si>
  <si>
    <t>A</t>
  </si>
  <si>
    <t>B</t>
  </si>
  <si>
    <t>C</t>
  </si>
  <si>
    <t>Подбор установок схемы ТН по векторной диаграмме</t>
  </si>
  <si>
    <t>Подбор установок схемы ТН по монтажной схеме</t>
  </si>
  <si>
    <t>Параметры векторной диаграммы ТН</t>
  </si>
  <si>
    <t>фаза</t>
  </si>
  <si>
    <r>
      <rPr>
        <sz val="14"/>
        <color theme="1"/>
        <rFont val="Symbol"/>
        <family val="1"/>
        <charset val="2"/>
      </rPr>
      <t>j</t>
    </r>
    <r>
      <rPr>
        <sz val="14"/>
        <color theme="1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>ни</t>
    </r>
  </si>
  <si>
    <t>Направление векторов</t>
  </si>
  <si>
    <t>звезды и треугольника ТН</t>
  </si>
  <si>
    <t>Фаза приведенная:</t>
  </si>
  <si>
    <t>Фаза соответствующая схеме ТН:</t>
  </si>
  <si>
    <t>Обознач.</t>
  </si>
  <si>
    <t>Значение</t>
  </si>
  <si>
    <t>Установки схемы ТН (по схеме)</t>
  </si>
  <si>
    <t>Установки схемы ТН (по диагр.)</t>
  </si>
  <si>
    <t>Подбор установок схемы ТН на основе векторной диаграммы</t>
  </si>
  <si>
    <t>в противофазе и лежат на одной оси с одним из векторов "звезды".</t>
  </si>
  <si>
    <t>После ввода в терминал данных установок векторная диаграмма,</t>
  </si>
  <si>
    <r>
      <t xml:space="preserve">Фаза напряжения НИ, </t>
    </r>
    <r>
      <rPr>
        <sz val="12"/>
        <color theme="1"/>
        <rFont val="Symbol"/>
        <family val="1"/>
        <charset val="2"/>
      </rPr>
      <t>°</t>
    </r>
    <r>
      <rPr>
        <sz val="12"/>
        <color theme="1"/>
        <rFont val="Arial"/>
        <family val="2"/>
        <charset val="204"/>
      </rPr>
      <t xml:space="preserve"> (относительно</t>
    </r>
  </si>
  <si>
    <t>вектора Ua, по показаниям терминала)</t>
  </si>
  <si>
    <t xml:space="preserve">  -  порядок векторов А-В-С соответствует прямому чередования "звезды", </t>
  </si>
  <si>
    <t xml:space="preserve">  -  вектора напряжений "разомкнутого треугольника" НИ и ИК находиться</t>
  </si>
  <si>
    <t>В противном случае необходимо исправить подключение цепей ТН.</t>
  </si>
  <si>
    <t>по показаниям терминала, должна соответствовать приведенной.</t>
  </si>
  <si>
    <t>авто диапазон</t>
  </si>
  <si>
    <t>Векторная диаграмма должна полностью соответствовать данному рисунку:</t>
  </si>
  <si>
    <t>Особая фаза (А / В / С):</t>
  </si>
  <si>
    <t>Направление векторов (совп. / не совп.):</t>
  </si>
  <si>
    <t>Если в терминле уставке "Направление векторов звезды и треугольника ТН"</t>
  </si>
  <si>
    <t>задано значение "не совпадает", в этом случае, терминал будет программно</t>
  </si>
  <si>
    <t>разворачивать вектора НИ и ИК на 180 град.</t>
  </si>
  <si>
    <t>Таким образом, если цепи ТН подключены в соответствии с установками</t>
  </si>
  <si>
    <t xml:space="preserve">схемы ТН, на векторной диаграме терминала направление вектора НИ </t>
  </si>
  <si>
    <t>Установки схемы ТН скорректированные в соответствии с текущими</t>
  </si>
  <si>
    <t>установкам ТН и параметрами векторной диаграммы терминала</t>
  </si>
  <si>
    <t>и вектора особой фазы будет всегда совпадать.</t>
  </si>
  <si>
    <t>Если в терминле уставке "Направление векторов звезды и треугольника ТН" задано</t>
  </si>
  <si>
    <t>разворачивает вектора НИ и ИК на 180 град.</t>
  </si>
  <si>
    <t xml:space="preserve">значение "не совпадает", в этом случае, терминал, на векторной диаграмме, программно </t>
  </si>
  <si>
    <t>На данных векторных диаграммах приведены действительные направления векторов,</t>
  </si>
  <si>
    <t>История изменений:</t>
  </si>
  <si>
    <t>лист</t>
  </si>
  <si>
    <t>описание</t>
  </si>
  <si>
    <t>)</t>
  </si>
  <si>
    <t>Порядок работы:</t>
  </si>
  <si>
    <t>фаза 1</t>
  </si>
  <si>
    <t>фаза 2</t>
  </si>
  <si>
    <t>фаза 3</t>
  </si>
  <si>
    <t>3) выставить уставки ТН в терминале, подать напряжение от ТН и убедиться в отсутствии неисправности цепей напряжения.</t>
  </si>
  <si>
    <t>Uфк</t>
  </si>
  <si>
    <t>Uиф</t>
  </si>
  <si>
    <t>Описание: программа по подбору установок схемы ТН 110-220 кВ по векторной диаграмме для терминалов БЭ2704.</t>
  </si>
  <si>
    <t>2) ознакомиться с результатами расчета параметров ТН в пункте "Установки схемы ТН".</t>
  </si>
  <si>
    <t>1) указать параметры вектороной диаграммы в пункте "Параметры векторной диаграммы ТН" согласно показаниям терминала типа БЭ2704.</t>
  </si>
  <si>
    <t>a</t>
  </si>
  <si>
    <t>b</t>
  </si>
  <si>
    <t>c</t>
  </si>
  <si>
    <t>где К - заземленый вывод.</t>
  </si>
  <si>
    <t>в соответствии с порядком К-&gt;Ф-&gt;И-&gt;Н,</t>
  </si>
  <si>
    <t>Схема подключения ТН:</t>
  </si>
  <si>
    <t>ОШИБКА</t>
  </si>
  <si>
    <t>амплитуда</t>
  </si>
  <si>
    <t>противофаза</t>
  </si>
  <si>
    <t>Имя_1</t>
  </si>
  <si>
    <t>Имя_2</t>
  </si>
  <si>
    <t>Имя_3</t>
  </si>
  <si>
    <t>!!!</t>
  </si>
  <si>
    <t>Uиф, Uфк) составляет 1,73. Соотношение введено ТОЛЬКО для визуального отображения.</t>
  </si>
  <si>
    <t xml:space="preserve">Соотношение длины векторов "звезды" (Ua, Ub, Uc) и "разомкнутого треугольника" (Uни, Uик, </t>
  </si>
  <si>
    <t>(основная вторичная обмотка)</t>
  </si>
  <si>
    <t>(дополнительная вторичная обмотка)</t>
  </si>
  <si>
    <t>Чередование фаз первичной схемы
трансформатора напряжений:</t>
  </si>
  <si>
    <t>Вывода основной и дополнит. обмотки ТН:</t>
  </si>
  <si>
    <t>в соответствии с потенциальной диаграммой (т.е. без учета программных "разворотов").</t>
  </si>
  <si>
    <t>Теория ТН</t>
  </si>
  <si>
    <t>Описание потенциальной диаграммы ТН на примере защит 110-220кВ (ШЭ2607).</t>
  </si>
  <si>
    <t>Теория и схемы ТН защит 110-220</t>
  </si>
  <si>
    <t>Теория и схемы ТН защит 330-750</t>
  </si>
  <si>
    <t>Схемы и векторные диаграммы ТН защит 110-220кВ (ШЭ2607).</t>
  </si>
  <si>
    <t>Схемы и векторные диаграммы ТН защит 330-750кВ (ШЭ2710).</t>
  </si>
  <si>
    <t>Подключение цепей ТН</t>
  </si>
  <si>
    <t>Потенциальная диаграмма ТН</t>
  </si>
  <si>
    <t>Векторная диаграмма ТН</t>
  </si>
  <si>
    <t>Подключение цепей ТН защит класса 110-220кВ (ШЭ2607)</t>
  </si>
  <si>
    <t>Подключение цепей ТН защит класса 110-220кВ (ШЭ2607) при использовании вывода 'Ф' вместо вывода 'И'.</t>
  </si>
  <si>
    <t>Подключение цепей ТН защит класса 330-750кВ (ШЭ2710).</t>
  </si>
  <si>
    <t>Описание: программа по расчету подключения ТН к защитам 110-220кВ (ШЭ2607) и 330-750кВ (ШЭ2710) и установок (параметров) терминалов БЭ2704 для выбранной схемы подключения по монтажной схеме ТН.</t>
  </si>
  <si>
    <t>(описание см. на листе "Теория и схемы ТН защит 110-220")</t>
  </si>
  <si>
    <t>(описание см. на листе "Теория и схемы ТН защит 330-750")</t>
  </si>
  <si>
    <t>2) ознакомиться с результатами расчета параметров ТН в пункте "Подключение цепей ТН защит..." для подходящего варианта.</t>
  </si>
  <si>
    <t>1 - совп. | 2 - не совп.</t>
  </si>
  <si>
    <t>Схема соединений обмоток ТН</t>
  </si>
  <si>
    <t>1) указать чередование фаз (А, В, С) и электрическую схему ТН в пункте "Схема соединений обмоток ТН" согласно исполнительной схеме.</t>
  </si>
  <si>
    <t>(рисунок)</t>
  </si>
  <si>
    <t>Лист "Установки схемы ТН (по схеме)":  - В пункт "Подключение цепей ТН и установки схемы ТН" добавлены параметры схемы ТН для защит класса 330-750кВ (ШЭ2710). - Добавлены типовые схемы шкафов в части внутреннего монтажа цепей напряжений для пояснения подключения выводов ТН. - Незначительные косметические доработки (не достойные описания).</t>
  </si>
  <si>
    <t>Лист "Установки схемы ТН (по диагр.)":  - Незначительные косметические доработки (не достойные описания).</t>
  </si>
  <si>
    <t>(звезда)</t>
  </si>
  <si>
    <t>(разомкнутый треугольник)</t>
  </si>
  <si>
    <t>Правила задания коэффициентов ТН терминалов БЭ2704 (серии 300 и новее)</t>
  </si>
  <si>
    <t>Правила задания Ктн</t>
  </si>
  <si>
    <t>изменения от 01.12.2014</t>
  </si>
  <si>
    <t>Лист "Содержание":  - Добавлены ссылки перехода между Содержанием и рабочими листами.  - Незначительные косметические доработки (не достойные описания).</t>
  </si>
  <si>
    <t>Лист "Теория и схемы ТН защит 110-220":  - Создан лист.</t>
  </si>
  <si>
    <t>Лист "Теория и схемы ТН защит 330-750":  - Создан лист.</t>
  </si>
  <si>
    <t>Лист "Теория ТН":  - скорректирован объем приведенной информации (удалено лишнее).</t>
  </si>
  <si>
    <t>Лист "Теория и схемы ТН" переименован в "Теория ТН".</t>
  </si>
  <si>
    <t>Лист "Начальная" переименован в "Содержание".</t>
  </si>
  <si>
    <t>Лист "Правила задания Ктн":  - Создан лист.</t>
  </si>
  <si>
    <t>Теория и схемы ТН защит 110-220 кВ (шкафы типа ШЭ2607)</t>
  </si>
  <si>
    <t>Теория и схемы ТН защит 330-750 кВ (шкафы типа ШЭ2710)</t>
  </si>
  <si>
    <t>изменения от 20.04.2023</t>
  </si>
  <si>
    <t>(для сведения)</t>
  </si>
  <si>
    <t>Автор:</t>
  </si>
  <si>
    <t>Кузнецов Алесандр Александрович</t>
  </si>
  <si>
    <t>Заместитель заведующего отделом наладки и сервиса (Э15)</t>
  </si>
  <si>
    <t>Благодарность:</t>
  </si>
  <si>
    <t>Кочкин Николай Андреевич</t>
  </si>
  <si>
    <t xml:space="preserve"> Заведующий сектором отдела подстанционного оборудования (Э4)</t>
  </si>
  <si>
    <t>Сандимиров Сергей Михайлович</t>
  </si>
  <si>
    <t>Ведущий инженер отдела подстанционного оборудования (Э4)</t>
  </si>
  <si>
    <t>Герб ОНС</t>
  </si>
  <si>
    <t>------------------</t>
  </si>
  <si>
    <t>Герб ОНС выполнен в виде шестерёнки с 10-тью зубьями и микросхемы. Микросхема размещена внутри шестерёнки по центру и своими ножками упирается в шестеренку.</t>
  </si>
  <si>
    <t>На боковых гранях зубьев шестерёнки представлены:</t>
  </si>
  <si>
    <t>·       верхние 4 зуба слева направо: "магические" символы электрических величин - сопротивления (Z, R, X), тока (I), напряжения (U) и мощности (S, P, Q). Зубья с обозначением тока и напряжения расположены в самом верху, т. к. являются базовыми электрическим величинами.</t>
  </si>
  <si>
    <t>·       нижние 4 зуба слева направо: "рунические" изображения "синусоиды" (аналоговый сигнал), трансформатора (преобразование энергии), "звезды" и "треугольника" (типовые схемы соединения измерительных трансформаторов применяемых в релейной защите).</t>
  </si>
  <si>
    <t>·       на горизонтальных зубьях представлено название предприятия “НПП” (левый) и “ЭКРА” (правый). Эти зубья визуально делят шестерню пополам на верхнюю и нижнюю дугу.</t>
  </si>
  <si>
    <t>На верхней дуге шестерёнки представлена надпись "наладка и сервис". На нижней дуге шестерёнки представлен девиз ООО НПП “ЭКРА” - "сохраняя энергию".</t>
  </si>
  <si>
    <t>На фасаде микросхемы представлены скрещенный гаечный ключ и отвертка, а также код (Э15) и инициалы (ОНС) отдела наладки и сервиса крупными буквами (чтобы у созерцателя не осталось и тени сомнения чей это герб!).</t>
  </si>
  <si>
    <t>В корпусе микросхемы содержится фотоальбом ОНС (10х15 см). Фасад микросхемы является крышкой, которая удерживается магнитной клипсой и откидывается за верхний край вниз.</t>
  </si>
  <si>
    <t>P. S.:</t>
  </si>
  <si>
    <t>·       Шестеренка, эмблема отвёртки и гаечного ключа являются общепринятыми символами сервиса, ремонта и тех. поддержки.</t>
  </si>
  <si>
    <t>·       Микросхема является символом современных технологий, инноваций и микропроцессорных технологий.</t>
  </si>
  <si>
    <t>·       Надписи “НПП”, “ЭКРА” и "сохраняя энергию" выполнены зеленым цветом (принятый корпоративный цвет).</t>
  </si>
  <si>
    <t>·       Надписи “ОНС”, “Э15” и "наладка и сервис" выполнены желтым цветом (цвет символизирующий сияние ОНС в орг. структуре ООО НПП “ЭКРА”).</t>
  </si>
  <si>
    <t>·       "Магические" символы, "рунические" изображения, эмблема отвёртки и гаечного ключа выполнены синим цветом (цвет - символ энергии).</t>
  </si>
  <si>
    <t>·       Шестерня и микросхема выполнены темно-серым цветом (в идеале шестеренку лучше сделать цвета стали, а микросхему – цвета графита).</t>
  </si>
  <si>
    <t>·       Электрические "заклинания" (закон Ома, 1-ый и 2-ой законы Киргофа, расчёт эл. мощности и т. п.), к сожалению, на герб не поместились.</t>
  </si>
  <si>
    <t xml:space="preserve"> </t>
  </si>
  <si>
    <t>Добавлена "пасхалка".</t>
  </si>
  <si>
    <r>
      <rPr>
        <b/>
        <sz val="10"/>
        <color indexed="10"/>
        <rFont val="Arial Cyr"/>
        <charset val="204"/>
      </rPr>
      <t>Err</t>
    </r>
    <r>
      <rPr>
        <sz val="10"/>
        <color indexed="10"/>
        <rFont val="Arial Cyr"/>
        <charset val="204"/>
      </rPr>
      <t xml:space="preserve"> </t>
    </r>
    <r>
      <rPr>
        <sz val="10"/>
        <rFont val="Arial Cyr"/>
        <charset val="204"/>
      </rPr>
      <t>- обозначение ошибки в пункте (несоответствие типа данных, значение вне диапазона и т.п.).</t>
    </r>
  </si>
  <si>
    <t>Отображается рядом с полем для ввода данных.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</si>
</sst>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6" x14ac:knownFonts="1">
    <font>
      <sz val="12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28"/>
      <color indexed="44"/>
      <name val="Arial Cyr"/>
      <charset val="204"/>
    </font>
    <font>
      <sz val="12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10"/>
      <name val="Arial Cyr"/>
      <charset val="204"/>
    </font>
    <font>
      <b/>
      <sz val="10"/>
      <color indexed="10"/>
      <name val="Arial Cyr"/>
      <charset val="204"/>
    </font>
    <font>
      <sz val="10"/>
      <name val="Arial Cyr"/>
      <charset val="204"/>
    </font>
    <font>
      <b/>
      <sz val="12"/>
      <color rgb="FFFF0000"/>
      <name val="Arial"/>
      <family val="2"/>
      <charset val="204"/>
    </font>
    <font>
      <b/>
      <sz val="12"/>
      <color rgb="FF0000FF"/>
      <name val="Arial"/>
      <family val="2"/>
      <charset val="204"/>
    </font>
    <font>
      <sz val="12"/>
      <name val="Arial"/>
      <family val="2"/>
      <charset val="204"/>
    </font>
    <font>
      <sz val="16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3"/>
      <color rgb="FF0000FF"/>
      <name val="Arial"/>
      <family val="2"/>
      <charset val="204"/>
    </font>
    <font>
      <u/>
      <sz val="10"/>
      <color indexed="12"/>
      <name val="Arial Cyr"/>
      <charset val="204"/>
    </font>
    <font>
      <b/>
      <sz val="10"/>
      <color rgb="FF1E807E"/>
      <name val="Arial Cyr"/>
      <charset val="204"/>
    </font>
    <font>
      <sz val="10"/>
      <color rgb="FF1E807E"/>
      <name val="Arial Cyr"/>
      <charset val="204"/>
    </font>
    <font>
      <b/>
      <sz val="18"/>
      <color rgb="FF1E807E"/>
      <name val="Arial Cyr"/>
      <charset val="204"/>
    </font>
    <font>
      <b/>
      <sz val="10"/>
      <name val="Arial Cyr"/>
      <charset val="204"/>
    </font>
    <font>
      <sz val="10"/>
      <color rgb="FFFF0000"/>
      <name val="Arial Cyr"/>
      <charset val="204"/>
    </font>
    <font>
      <b/>
      <sz val="12"/>
      <color indexed="10"/>
      <name val="Arial Cyr"/>
      <charset val="204"/>
    </font>
    <font>
      <sz val="12"/>
      <color rgb="FFFF0000"/>
      <name val="Arial"/>
      <family val="2"/>
      <charset val="204"/>
    </font>
    <font>
      <b/>
      <sz val="14"/>
      <color rgb="FF0000FF"/>
      <name val="Arial"/>
      <family val="2"/>
      <charset val="204"/>
    </font>
    <font>
      <b/>
      <sz val="10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14"/>
      <color theme="1"/>
      <name val="Arial"/>
      <family val="2"/>
      <charset val="204"/>
    </font>
    <font>
      <sz val="12"/>
      <color theme="1"/>
      <name val="Symbol"/>
      <family val="1"/>
      <charset val="2"/>
    </font>
    <font>
      <sz val="14"/>
      <color theme="1"/>
      <name val="Symbol"/>
      <family val="1"/>
      <charset val="2"/>
    </font>
    <font>
      <b/>
      <sz val="12"/>
      <color rgb="FFFF0000"/>
      <name val="Arial Cyr"/>
      <charset val="204"/>
    </font>
    <font>
      <b/>
      <sz val="12"/>
      <color indexed="9"/>
      <name val="Arial Narrow"/>
      <family val="2"/>
      <charset val="204"/>
    </font>
    <font>
      <sz val="12"/>
      <color theme="1"/>
      <name val="Arial"/>
      <family val="2"/>
      <charset val="204"/>
    </font>
    <font>
      <b/>
      <sz val="12"/>
      <color indexed="81"/>
      <name val="Arial"/>
      <family val="2"/>
      <charset val="204"/>
    </font>
    <font>
      <sz val="12"/>
      <color indexed="81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theme="1" tint="0.499984740745262"/>
      <name val="Arial Cyr"/>
      <charset val="204"/>
    </font>
    <font>
      <sz val="10"/>
      <color theme="1" tint="0.499984740745262"/>
      <name val="Arial Cyr"/>
      <charset val="204"/>
    </font>
    <font>
      <u/>
      <sz val="11"/>
      <color indexed="12"/>
      <name val="Calibri"/>
      <family val="2"/>
      <charset val="204"/>
    </font>
    <font>
      <sz val="48"/>
      <color theme="0" tint="-0.499984740745262"/>
      <name val="Wingdings 3"/>
      <family val="1"/>
      <charset val="2"/>
    </font>
    <font>
      <b/>
      <sz val="10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b/>
      <sz val="14"/>
      <color theme="1" tint="0.249977111117893"/>
      <name val="Arial"/>
      <family val="2"/>
      <charset val="204"/>
    </font>
    <font>
      <b/>
      <sz val="12"/>
      <name val="Arial Cyr"/>
      <charset val="204"/>
    </font>
    <font>
      <b/>
      <sz val="10"/>
      <color indexed="44"/>
      <name val="Arial Cyr"/>
      <charset val="204"/>
    </font>
    <font>
      <b/>
      <sz val="10"/>
      <color rgb="FF0D0D0D"/>
      <name val="Arial"/>
      <family val="2"/>
      <charset val="204"/>
    </font>
    <font>
      <sz val="10"/>
      <color rgb="FF0D0D0D"/>
      <name val="Arial"/>
      <family val="2"/>
      <charset val="204"/>
    </font>
    <font>
      <sz val="10"/>
      <name val="Verdana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theme="1" tint="0.499984740745262"/>
      </right>
      <top/>
      <bottom/>
      <diagonal/>
    </border>
    <border>
      <left style="dashed">
        <color theme="1" tint="0.499984740745262"/>
      </left>
      <right style="dashed">
        <color theme="1" tint="0.499984740745262"/>
      </right>
      <top/>
      <bottom/>
      <diagonal/>
    </border>
    <border>
      <left style="dashed">
        <color theme="1" tint="0.499984740745262"/>
      </left>
      <right/>
      <top/>
      <bottom/>
      <diagonal/>
    </border>
    <border>
      <left/>
      <right style="mediumDashDot">
        <color auto="1"/>
      </right>
      <top/>
      <bottom/>
      <diagonal/>
    </border>
    <border>
      <left style="mediumDashDot">
        <color auto="1"/>
      </left>
      <right/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/>
      <diagonal/>
    </border>
    <border>
      <left style="thick">
        <color rgb="FFFFFFCC"/>
      </left>
      <right/>
      <top/>
      <bottom/>
      <diagonal/>
    </border>
    <border>
      <left/>
      <right style="thick">
        <color rgb="FFFFFFCC"/>
      </right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9">
    <xf numFmtId="0" fontId="0" fillId="0" borderId="0"/>
    <xf numFmtId="0" fontId="6" fillId="0" borderId="0"/>
    <xf numFmtId="0" fontId="14" fillId="0" borderId="0"/>
    <xf numFmtId="0" fontId="1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26">
    <xf numFmtId="0" fontId="0" fillId="0" borderId="0" xfId="0"/>
    <xf numFmtId="0" fontId="6" fillId="3" borderId="0" xfId="1" applyFill="1" applyProtection="1">
      <protection hidden="1"/>
    </xf>
    <xf numFmtId="0" fontId="4" fillId="2" borderId="0" xfId="1" applyFont="1" applyFill="1" applyProtection="1">
      <protection hidden="1"/>
    </xf>
    <xf numFmtId="0" fontId="8" fillId="4" borderId="0" xfId="1" applyFont="1" applyFill="1" applyAlignment="1" applyProtection="1">
      <alignment vertical="center"/>
      <protection hidden="1"/>
    </xf>
    <xf numFmtId="0" fontId="9" fillId="4" borderId="0" xfId="1" applyFont="1" applyFill="1" applyProtection="1">
      <protection hidden="1"/>
    </xf>
    <xf numFmtId="0" fontId="4" fillId="2" borderId="1" xfId="1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4" fillId="3" borderId="0" xfId="1" applyFont="1" applyFill="1" applyProtection="1">
      <protection hidden="1"/>
    </xf>
    <xf numFmtId="0" fontId="17" fillId="2" borderId="0" xfId="1" applyFont="1" applyFill="1" applyBorder="1" applyAlignment="1" applyProtection="1">
      <alignment horizontal="center" vertical="center" wrapText="1"/>
      <protection hidden="1"/>
    </xf>
    <xf numFmtId="0" fontId="17" fillId="2" borderId="0" xfId="1" applyFont="1" applyFill="1" applyBorder="1" applyAlignment="1" applyProtection="1">
      <alignment horizontal="center" vertical="top" wrapText="1"/>
      <protection hidden="1"/>
    </xf>
    <xf numFmtId="0" fontId="14" fillId="5" borderId="0" xfId="2" applyFill="1" applyProtection="1">
      <protection hidden="1"/>
    </xf>
    <xf numFmtId="0" fontId="14" fillId="3" borderId="0" xfId="2" applyFill="1" applyProtection="1">
      <protection hidden="1"/>
    </xf>
    <xf numFmtId="0" fontId="14" fillId="2" borderId="10" xfId="2" applyFill="1" applyBorder="1" applyProtection="1">
      <protection hidden="1"/>
    </xf>
    <xf numFmtId="0" fontId="14" fillId="2" borderId="18" xfId="2" applyFill="1" applyBorder="1" applyProtection="1">
      <protection hidden="1"/>
    </xf>
    <xf numFmtId="0" fontId="14" fillId="2" borderId="19" xfId="2" applyFill="1" applyBorder="1" applyProtection="1">
      <protection hidden="1"/>
    </xf>
    <xf numFmtId="0" fontId="14" fillId="2" borderId="20" xfId="2" applyFill="1" applyBorder="1" applyProtection="1">
      <protection hidden="1"/>
    </xf>
    <xf numFmtId="0" fontId="14" fillId="2" borderId="0" xfId="2" applyFont="1" applyFill="1" applyBorder="1" applyAlignment="1" applyProtection="1">
      <alignment horizontal="left" vertical="center"/>
      <protection hidden="1"/>
    </xf>
    <xf numFmtId="0" fontId="14" fillId="2" borderId="21" xfId="2" applyFill="1" applyBorder="1" applyProtection="1">
      <protection hidden="1"/>
    </xf>
    <xf numFmtId="0" fontId="22" fillId="2" borderId="0" xfId="2" applyFont="1" applyFill="1" applyBorder="1" applyAlignment="1" applyProtection="1">
      <alignment horizontal="left" vertical="center"/>
      <protection hidden="1"/>
    </xf>
    <xf numFmtId="0" fontId="14" fillId="2" borderId="0" xfId="2" applyFill="1" applyBorder="1" applyProtection="1">
      <protection hidden="1"/>
    </xf>
    <xf numFmtId="0" fontId="23" fillId="2" borderId="0" xfId="2" applyFont="1" applyFill="1" applyBorder="1" applyAlignment="1" applyProtection="1">
      <alignment horizontal="left" vertical="center"/>
      <protection hidden="1"/>
    </xf>
    <xf numFmtId="0" fontId="24" fillId="2" borderId="0" xfId="2" applyFont="1" applyFill="1" applyBorder="1" applyAlignment="1" applyProtection="1">
      <alignment horizontal="left" vertical="center"/>
      <protection hidden="1"/>
    </xf>
    <xf numFmtId="0" fontId="25" fillId="2" borderId="0" xfId="2" applyFont="1" applyFill="1" applyBorder="1" applyAlignment="1" applyProtection="1">
      <alignment vertical="center" wrapText="1"/>
      <protection hidden="1"/>
    </xf>
    <xf numFmtId="0" fontId="25" fillId="2" borderId="0" xfId="2" applyFont="1" applyFill="1" applyBorder="1" applyAlignment="1" applyProtection="1">
      <alignment vertical="center"/>
      <protection hidden="1"/>
    </xf>
    <xf numFmtId="0" fontId="14" fillId="2" borderId="8" xfId="2" applyFont="1" applyFill="1" applyBorder="1" applyAlignment="1" applyProtection="1">
      <alignment horizontal="center" vertical="center" wrapText="1"/>
      <protection hidden="1"/>
    </xf>
    <xf numFmtId="0" fontId="11" fillId="2" borderId="8" xfId="0" applyFont="1" applyFill="1" applyBorder="1" applyAlignment="1" applyProtection="1">
      <alignment horizontal="left" vertical="center"/>
      <protection hidden="1"/>
    </xf>
    <xf numFmtId="0" fontId="14" fillId="2" borderId="8" xfId="2" applyFont="1" applyFill="1" applyBorder="1" applyAlignment="1" applyProtection="1">
      <alignment horizontal="left" vertical="center"/>
      <protection hidden="1"/>
    </xf>
    <xf numFmtId="0" fontId="25" fillId="2" borderId="8" xfId="2" applyFont="1" applyFill="1" applyBorder="1" applyAlignment="1" applyProtection="1">
      <alignment vertical="center" wrapText="1"/>
      <protection hidden="1"/>
    </xf>
    <xf numFmtId="0" fontId="14" fillId="2" borderId="0" xfId="2" applyFont="1" applyFill="1" applyBorder="1" applyAlignment="1" applyProtection="1">
      <alignment horizontal="center" vertical="center" wrapText="1"/>
      <protection hidden="1"/>
    </xf>
    <xf numFmtId="0" fontId="26" fillId="2" borderId="0" xfId="2" applyFont="1" applyFill="1" applyBorder="1" applyAlignment="1" applyProtection="1">
      <alignment horizontal="left"/>
      <protection hidden="1"/>
    </xf>
    <xf numFmtId="0" fontId="14" fillId="2" borderId="11" xfId="2" applyFill="1" applyBorder="1" applyProtection="1">
      <protection hidden="1"/>
    </xf>
    <xf numFmtId="0" fontId="14" fillId="2" borderId="2" xfId="2" applyFill="1" applyBorder="1" applyProtection="1">
      <protection hidden="1"/>
    </xf>
    <xf numFmtId="0" fontId="14" fillId="2" borderId="22" xfId="2" applyFill="1" applyBorder="1" applyProtection="1">
      <protection hidden="1"/>
    </xf>
    <xf numFmtId="0" fontId="4" fillId="2" borderId="0" xfId="1" applyFont="1" applyFill="1" applyBorder="1" applyProtection="1">
      <protection hidden="1"/>
    </xf>
    <xf numFmtId="0" fontId="6" fillId="3" borderId="0" xfId="1" applyFill="1" applyBorder="1" applyProtection="1">
      <protection hidden="1"/>
    </xf>
    <xf numFmtId="0" fontId="0" fillId="2" borderId="0" xfId="0" applyFill="1" applyProtection="1">
      <protection hidden="1"/>
    </xf>
    <xf numFmtId="0" fontId="0" fillId="2" borderId="0" xfId="0" applyFont="1" applyFill="1" applyProtection="1">
      <protection hidden="1"/>
    </xf>
    <xf numFmtId="0" fontId="4" fillId="2" borderId="0" xfId="0" applyFont="1" applyFill="1" applyProtection="1">
      <protection hidden="1"/>
    </xf>
    <xf numFmtId="0" fontId="0" fillId="2" borderId="1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Border="1" applyProtection="1">
      <protection hidden="1"/>
    </xf>
    <xf numFmtId="0" fontId="0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Border="1" applyAlignment="1" applyProtection="1">
      <alignment vertical="center" wrapText="1"/>
      <protection hidden="1"/>
    </xf>
    <xf numFmtId="0" fontId="15" fillId="2" borderId="0" xfId="0" applyFont="1" applyFill="1" applyBorder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164" fontId="4" fillId="2" borderId="0" xfId="0" applyNumberFormat="1" applyFont="1" applyFill="1" applyProtection="1">
      <protection hidden="1"/>
    </xf>
    <xf numFmtId="0" fontId="4" fillId="2" borderId="0" xfId="0" applyFont="1" applyFill="1" applyBorder="1" applyProtection="1">
      <protection hidden="1"/>
    </xf>
    <xf numFmtId="0" fontId="4" fillId="2" borderId="0" xfId="0" applyFont="1" applyFill="1" applyBorder="1" applyAlignment="1" applyProtection="1">
      <alignment horizontal="right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164" fontId="4" fillId="2" borderId="12" xfId="0" applyNumberFormat="1" applyFont="1" applyFill="1" applyBorder="1" applyProtection="1">
      <protection hidden="1"/>
    </xf>
    <xf numFmtId="164" fontId="4" fillId="2" borderId="13" xfId="0" applyNumberFormat="1" applyFont="1" applyFill="1" applyBorder="1" applyProtection="1">
      <protection hidden="1"/>
    </xf>
    <xf numFmtId="164" fontId="4" fillId="2" borderId="14" xfId="0" applyNumberFormat="1" applyFont="1" applyFill="1" applyBorder="1" applyProtection="1">
      <protection hidden="1"/>
    </xf>
    <xf numFmtId="164" fontId="4" fillId="2" borderId="15" xfId="0" applyNumberFormat="1" applyFont="1" applyFill="1" applyBorder="1" applyProtection="1">
      <protection hidden="1"/>
    </xf>
    <xf numFmtId="0" fontId="4" fillId="2" borderId="9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right" vertical="center"/>
      <protection hidden="1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164" fontId="4" fillId="2" borderId="9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quotePrefix="1" applyFont="1" applyFill="1" applyBorder="1" applyAlignment="1" applyProtection="1">
      <alignment horizontal="center" vertical="center"/>
      <protection hidden="1"/>
    </xf>
    <xf numFmtId="164" fontId="4" fillId="2" borderId="12" xfId="0" applyNumberFormat="1" applyFont="1" applyFill="1" applyBorder="1" applyAlignment="1" applyProtection="1">
      <alignment horizontal="center" vertical="center"/>
      <protection hidden="1"/>
    </xf>
    <xf numFmtId="164" fontId="4" fillId="2" borderId="13" xfId="0" applyNumberFormat="1" applyFont="1" applyFill="1" applyBorder="1" applyAlignment="1" applyProtection="1">
      <alignment horizontal="center" vertical="center"/>
      <protection hidden="1"/>
    </xf>
    <xf numFmtId="164" fontId="4" fillId="2" borderId="14" xfId="0" applyNumberFormat="1" applyFont="1" applyFill="1" applyBorder="1" applyAlignment="1" applyProtection="1">
      <alignment horizontal="center" vertical="center"/>
      <protection hidden="1"/>
    </xf>
    <xf numFmtId="164" fontId="4" fillId="2" borderId="15" xfId="0" applyNumberFormat="1" applyFont="1" applyFill="1" applyBorder="1" applyAlignment="1" applyProtection="1">
      <alignment horizontal="center" vertical="center"/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Protection="1"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16" fillId="2" borderId="0" xfId="0" applyFont="1" applyFill="1" applyBorder="1" applyAlignment="1" applyProtection="1">
      <alignment horizontal="left" vertical="center"/>
      <protection hidden="1"/>
    </xf>
    <xf numFmtId="0" fontId="18" fillId="7" borderId="16" xfId="0" applyFont="1" applyFill="1" applyBorder="1" applyAlignment="1" applyProtection="1">
      <alignment horizontal="center" vertical="center"/>
      <protection locked="0" hidden="1"/>
    </xf>
    <xf numFmtId="0" fontId="0" fillId="7" borderId="17" xfId="0" applyFont="1" applyFill="1" applyBorder="1" applyAlignment="1" applyProtection="1">
      <alignment horizontal="center" vertical="center"/>
      <protection locked="0" hidden="1"/>
    </xf>
    <xf numFmtId="0" fontId="0" fillId="7" borderId="16" xfId="0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Border="1" applyAlignment="1" applyProtection="1">
      <alignment horizontal="left" vertical="center"/>
      <protection hidden="1"/>
    </xf>
    <xf numFmtId="0" fontId="28" fillId="2" borderId="0" xfId="0" applyFont="1" applyFill="1" applyProtection="1">
      <protection hidden="1"/>
    </xf>
    <xf numFmtId="0" fontId="29" fillId="2" borderId="0" xfId="0" applyFont="1" applyFill="1" applyBorder="1" applyAlignment="1" applyProtection="1">
      <alignment horizontal="center" vertical="center"/>
      <protection hidden="1"/>
    </xf>
    <xf numFmtId="0" fontId="29" fillId="2" borderId="0" xfId="0" applyFont="1" applyFill="1" applyBorder="1" applyAlignment="1" applyProtection="1">
      <alignment horizontal="left" vertical="center"/>
      <protection hidden="1"/>
    </xf>
    <xf numFmtId="0" fontId="32" fillId="7" borderId="16" xfId="0" applyFont="1" applyFill="1" applyBorder="1" applyAlignment="1" applyProtection="1">
      <alignment horizontal="center" vertical="center"/>
      <protection locked="0" hidden="1"/>
    </xf>
    <xf numFmtId="0" fontId="0" fillId="2" borderId="1" xfId="0" applyFont="1" applyFill="1" applyBorder="1" applyProtection="1">
      <protection hidden="1"/>
    </xf>
    <xf numFmtId="0" fontId="0" fillId="2" borderId="0" xfId="0" applyFont="1" applyFill="1" applyBorder="1" applyAlignment="1" applyProtection="1">
      <alignment vertical="center"/>
      <protection hidden="1"/>
    </xf>
    <xf numFmtId="0" fontId="35" fillId="2" borderId="0" xfId="2" applyFont="1" applyFill="1" applyBorder="1" applyAlignment="1" applyProtection="1">
      <alignment horizontal="left" vertical="center"/>
      <protection hidden="1"/>
    </xf>
    <xf numFmtId="0" fontId="36" fillId="3" borderId="0" xfId="1" applyFont="1" applyFill="1" applyBorder="1" applyAlignment="1" applyProtection="1">
      <alignment horizontal="left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4" fillId="2" borderId="23" xfId="0" applyFont="1" applyFill="1" applyBorder="1" applyProtection="1">
      <protection hidden="1"/>
    </xf>
    <xf numFmtId="164" fontId="4" fillId="2" borderId="23" xfId="0" applyNumberFormat="1" applyFont="1" applyFill="1" applyBorder="1" applyProtection="1">
      <protection hidden="1"/>
    </xf>
    <xf numFmtId="2" fontId="4" fillId="2" borderId="13" xfId="0" applyNumberFormat="1" applyFont="1" applyFill="1" applyBorder="1" applyProtection="1">
      <protection hidden="1"/>
    </xf>
    <xf numFmtId="0" fontId="4" fillId="2" borderId="24" xfId="0" applyFont="1" applyFill="1" applyBorder="1" applyAlignment="1" applyProtection="1">
      <alignment horizontal="center" vertical="center"/>
      <protection hidden="1"/>
    </xf>
    <xf numFmtId="164" fontId="4" fillId="2" borderId="0" xfId="0" applyNumberFormat="1" applyFont="1" applyFill="1" applyBorder="1" applyProtection="1">
      <protection hidden="1"/>
    </xf>
    <xf numFmtId="2" fontId="4" fillId="2" borderId="25" xfId="0" applyNumberFormat="1" applyFont="1" applyFill="1" applyBorder="1" applyProtection="1">
      <protection hidden="1"/>
    </xf>
    <xf numFmtId="0" fontId="4" fillId="2" borderId="14" xfId="0" applyFont="1" applyFill="1" applyBorder="1" applyAlignment="1" applyProtection="1">
      <alignment horizontal="center" vertical="center"/>
      <protection hidden="1"/>
    </xf>
    <xf numFmtId="0" fontId="4" fillId="2" borderId="26" xfId="0" applyFont="1" applyFill="1" applyBorder="1" applyProtection="1">
      <protection hidden="1"/>
    </xf>
    <xf numFmtId="164" fontId="4" fillId="2" borderId="26" xfId="0" applyNumberFormat="1" applyFont="1" applyFill="1" applyBorder="1" applyProtection="1">
      <protection hidden="1"/>
    </xf>
    <xf numFmtId="2" fontId="4" fillId="2" borderId="15" xfId="0" applyNumberFormat="1" applyFont="1" applyFill="1" applyBorder="1" applyProtection="1">
      <protection hidden="1"/>
    </xf>
    <xf numFmtId="0" fontId="4" fillId="2" borderId="12" xfId="0" applyFont="1" applyFill="1" applyBorder="1" applyProtection="1">
      <protection hidden="1"/>
    </xf>
    <xf numFmtId="0" fontId="4" fillId="2" borderId="23" xfId="0" applyFont="1" applyFill="1" applyBorder="1" applyAlignment="1" applyProtection="1">
      <alignment horizontal="center" vertical="center"/>
      <protection hidden="1"/>
    </xf>
    <xf numFmtId="0" fontId="4" fillId="2" borderId="13" xfId="0" applyFont="1" applyFill="1" applyBorder="1" applyAlignment="1" applyProtection="1">
      <alignment horizontal="right" vertical="center"/>
      <protection hidden="1"/>
    </xf>
    <xf numFmtId="0" fontId="4" fillId="2" borderId="12" xfId="0" applyFont="1" applyFill="1" applyBorder="1" applyAlignment="1" applyProtection="1">
      <alignment horizontal="right" vertical="center"/>
      <protection hidden="1"/>
    </xf>
    <xf numFmtId="164" fontId="4" fillId="2" borderId="23" xfId="0" applyNumberFormat="1" applyFont="1" applyFill="1" applyBorder="1" applyAlignment="1" applyProtection="1">
      <alignment horizontal="center" vertical="center"/>
      <protection hidden="1"/>
    </xf>
    <xf numFmtId="0" fontId="4" fillId="2" borderId="13" xfId="0" applyFont="1" applyFill="1" applyBorder="1" applyAlignment="1" applyProtection="1">
      <alignment horizontal="center" vertical="center"/>
      <protection hidden="1"/>
    </xf>
    <xf numFmtId="0" fontId="4" fillId="2" borderId="24" xfId="0" applyFont="1" applyFill="1" applyBorder="1" applyAlignment="1" applyProtection="1">
      <alignment horizontal="right" vertical="center"/>
      <protection hidden="1"/>
    </xf>
    <xf numFmtId="0" fontId="4" fillId="2" borderId="14" xfId="0" applyFont="1" applyFill="1" applyBorder="1" applyAlignment="1" applyProtection="1">
      <alignment horizontal="right" vertical="center"/>
      <protection hidden="1"/>
    </xf>
    <xf numFmtId="0" fontId="4" fillId="2" borderId="23" xfId="0" applyFont="1" applyFill="1" applyBorder="1" applyAlignment="1" applyProtection="1">
      <alignment horizontal="right" vertical="center"/>
      <protection hidden="1"/>
    </xf>
    <xf numFmtId="164" fontId="4" fillId="2" borderId="0" xfId="0" applyNumberFormat="1" applyFont="1" applyFill="1" applyBorder="1" applyAlignment="1" applyProtection="1">
      <alignment horizontal="center" vertical="center"/>
      <protection hidden="1"/>
    </xf>
    <xf numFmtId="0" fontId="37" fillId="3" borderId="0" xfId="1" applyFont="1" applyFill="1" applyProtection="1">
      <protection hidden="1"/>
    </xf>
    <xf numFmtId="0" fontId="32" fillId="2" borderId="16" xfId="0" applyFont="1" applyFill="1" applyBorder="1" applyAlignment="1" applyProtection="1">
      <alignment horizontal="left" vertical="center"/>
      <protection hidden="1"/>
    </xf>
    <xf numFmtId="0" fontId="0" fillId="2" borderId="0" xfId="0" applyFill="1" applyBorder="1"/>
    <xf numFmtId="0" fontId="40" fillId="4" borderId="0" xfId="1" applyFont="1" applyFill="1" applyAlignment="1" applyProtection="1">
      <alignment vertical="center"/>
      <protection hidden="1"/>
    </xf>
    <xf numFmtId="0" fontId="10" fillId="2" borderId="0" xfId="1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41" fillId="2" borderId="0" xfId="0" applyFont="1" applyFill="1" applyBorder="1" applyAlignment="1" applyProtection="1">
      <alignment horizontal="left"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top"/>
      <protection hidden="1"/>
    </xf>
    <xf numFmtId="0" fontId="0" fillId="2" borderId="0" xfId="0" applyFill="1" applyAlignment="1" applyProtection="1">
      <alignment horizontal="left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0" fillId="2" borderId="23" xfId="0" applyFill="1" applyBorder="1" applyProtection="1">
      <protection hidden="1"/>
    </xf>
    <xf numFmtId="0" fontId="0" fillId="2" borderId="13" xfId="0" applyFill="1" applyBorder="1" applyProtection="1">
      <protection hidden="1"/>
    </xf>
    <xf numFmtId="0" fontId="0" fillId="2" borderId="0" xfId="0" applyFill="1" applyAlignment="1" applyProtection="1">
      <alignment horizontal="left" vertical="top"/>
      <protection hidden="1"/>
    </xf>
    <xf numFmtId="0" fontId="0" fillId="2" borderId="3" xfId="0" applyFont="1" applyFill="1" applyBorder="1" applyAlignment="1" applyProtection="1">
      <protection hidden="1"/>
    </xf>
    <xf numFmtId="0" fontId="0" fillId="2" borderId="4" xfId="0" applyFont="1" applyFill="1" applyBorder="1" applyAlignment="1" applyProtection="1">
      <protection hidden="1"/>
    </xf>
    <xf numFmtId="0" fontId="0" fillId="2" borderId="5" xfId="0" applyFont="1" applyFill="1" applyBorder="1" applyAlignment="1" applyProtection="1">
      <protection hidden="1"/>
    </xf>
    <xf numFmtId="0" fontId="2" fillId="3" borderId="0" xfId="6" applyFill="1" applyProtection="1">
      <protection hidden="1"/>
    </xf>
    <xf numFmtId="164" fontId="11" fillId="6" borderId="6" xfId="2" applyNumberFormat="1" applyFont="1" applyFill="1" applyBorder="1" applyAlignment="1" applyProtection="1">
      <alignment horizontal="center" vertical="center" wrapText="1"/>
      <protection locked="0" hidden="1"/>
    </xf>
    <xf numFmtId="0" fontId="25" fillId="2" borderId="0" xfId="0" applyFont="1" applyFill="1" applyBorder="1" applyAlignment="1" applyProtection="1">
      <alignment horizontal="left" vertical="center"/>
      <protection hidden="1"/>
    </xf>
    <xf numFmtId="0" fontId="14" fillId="2" borderId="0" xfId="0" applyFont="1" applyFill="1" applyBorder="1" applyAlignment="1" applyProtection="1">
      <alignment horizontal="left" vertical="center"/>
      <protection hidden="1"/>
    </xf>
    <xf numFmtId="0" fontId="14" fillId="2" borderId="0" xfId="2" applyFill="1" applyProtection="1">
      <protection hidden="1"/>
    </xf>
    <xf numFmtId="0" fontId="4" fillId="2" borderId="0" xfId="0" applyFont="1" applyFill="1"/>
    <xf numFmtId="0" fontId="42" fillId="2" borderId="7" xfId="2" applyFont="1" applyFill="1" applyBorder="1" applyAlignment="1" applyProtection="1">
      <alignment vertical="center" wrapText="1"/>
      <protection hidden="1"/>
    </xf>
    <xf numFmtId="0" fontId="43" fillId="2" borderId="7" xfId="2" applyFont="1" applyFill="1" applyBorder="1" applyAlignment="1" applyProtection="1">
      <alignment horizontal="left" vertical="top" wrapText="1"/>
      <protection hidden="1"/>
    </xf>
    <xf numFmtId="0" fontId="43" fillId="2" borderId="7" xfId="2" applyFont="1" applyFill="1" applyBorder="1" applyAlignment="1" applyProtection="1">
      <alignment horizontal="left" vertical="top"/>
      <protection hidden="1"/>
    </xf>
    <xf numFmtId="0" fontId="43" fillId="2" borderId="7" xfId="2" applyFont="1" applyFill="1" applyBorder="1" applyAlignment="1" applyProtection="1">
      <alignment horizontal="center" vertical="top" wrapText="1"/>
      <protection hidden="1"/>
    </xf>
    <xf numFmtId="0" fontId="46" fillId="2" borderId="8" xfId="7" applyFont="1" applyFill="1" applyBorder="1" applyAlignment="1" applyProtection="1">
      <alignment horizontal="left" vertical="center"/>
      <protection locked="0" hidden="1"/>
    </xf>
    <xf numFmtId="0" fontId="2" fillId="3" borderId="0" xfId="6" applyFill="1" applyProtection="1">
      <protection locked="0" hidden="1"/>
    </xf>
    <xf numFmtId="0" fontId="46" fillId="2" borderId="0" xfId="7" applyFont="1" applyFill="1" applyBorder="1" applyAlignment="1" applyProtection="1">
      <alignment horizontal="left" vertical="center"/>
      <protection locked="0" hidden="1"/>
    </xf>
    <xf numFmtId="0" fontId="47" fillId="9" borderId="0" xfId="0" applyFont="1" applyFill="1" applyProtection="1">
      <protection hidden="1"/>
    </xf>
    <xf numFmtId="0" fontId="5" fillId="2" borderId="0" xfId="0" applyFont="1" applyFill="1" applyBorder="1" applyProtection="1">
      <protection hidden="1"/>
    </xf>
    <xf numFmtId="0" fontId="0" fillId="2" borderId="0" xfId="0" applyFont="1" applyFill="1" applyAlignment="1" applyProtection="1">
      <alignment horizontal="center" vertical="center"/>
      <protection hidden="1"/>
    </xf>
    <xf numFmtId="0" fontId="0" fillId="2" borderId="0" xfId="0" applyFont="1" applyFill="1" applyAlignment="1" applyProtection="1">
      <alignment horizontal="center" vertical="center"/>
      <protection hidden="1"/>
    </xf>
    <xf numFmtId="0" fontId="16" fillId="2" borderId="0" xfId="0" applyFont="1" applyFill="1" applyBorder="1" applyAlignment="1" applyProtection="1">
      <alignment horizontal="center" vertical="center"/>
      <protection hidden="1"/>
    </xf>
    <xf numFmtId="0" fontId="4" fillId="2" borderId="9" xfId="0" applyFont="1" applyFill="1" applyBorder="1" applyProtection="1">
      <protection hidden="1"/>
    </xf>
    <xf numFmtId="0" fontId="46" fillId="2" borderId="9" xfId="0" applyFont="1" applyFill="1" applyBorder="1" applyAlignment="1" applyProtection="1">
      <alignment horizontal="center" vertical="center"/>
      <protection hidden="1"/>
    </xf>
    <xf numFmtId="164" fontId="4" fillId="2" borderId="9" xfId="0" applyNumberFormat="1" applyFont="1" applyFill="1" applyBorder="1" applyProtection="1">
      <protection hidden="1"/>
    </xf>
    <xf numFmtId="2" fontId="4" fillId="2" borderId="9" xfId="0" applyNumberFormat="1" applyFont="1" applyFill="1" applyBorder="1" applyProtection="1">
      <protection hidden="1"/>
    </xf>
    <xf numFmtId="0" fontId="4" fillId="2" borderId="27" xfId="0" applyFont="1" applyFill="1" applyBorder="1" applyProtection="1">
      <protection hidden="1"/>
    </xf>
    <xf numFmtId="0" fontId="4" fillId="2" borderId="28" xfId="0" applyFont="1" applyFill="1" applyBorder="1" applyProtection="1">
      <protection hidden="1"/>
    </xf>
    <xf numFmtId="0" fontId="4" fillId="2" borderId="29" xfId="0" applyFont="1" applyFill="1" applyBorder="1" applyProtection="1">
      <protection hidden="1"/>
    </xf>
    <xf numFmtId="0" fontId="4" fillId="2" borderId="0" xfId="0" applyFont="1" applyFill="1" applyAlignment="1" applyProtection="1">
      <alignment horizontal="right"/>
      <protection hidden="1"/>
    </xf>
    <xf numFmtId="0" fontId="48" fillId="9" borderId="0" xfId="0" applyFont="1" applyFill="1" applyProtection="1">
      <protection hidden="1"/>
    </xf>
    <xf numFmtId="0" fontId="7" fillId="3" borderId="0" xfId="1" applyFont="1" applyFill="1" applyAlignment="1" applyProtection="1">
      <alignment vertical="center"/>
      <protection hidden="1"/>
    </xf>
    <xf numFmtId="0" fontId="29" fillId="2" borderId="30" xfId="0" applyFont="1" applyFill="1" applyBorder="1" applyAlignment="1" applyProtection="1">
      <alignment horizontal="center" vertical="center"/>
      <protection hidden="1"/>
    </xf>
    <xf numFmtId="0" fontId="29" fillId="2" borderId="31" xfId="0" applyFont="1" applyFill="1" applyBorder="1" applyAlignment="1" applyProtection="1">
      <alignment horizontal="center" vertical="center"/>
      <protection hidden="1"/>
    </xf>
    <xf numFmtId="0" fontId="29" fillId="2" borderId="32" xfId="0" applyFont="1" applyFill="1" applyBorder="1" applyAlignment="1" applyProtection="1">
      <alignment horizontal="center" vertical="center"/>
      <protection hidden="1"/>
    </xf>
    <xf numFmtId="0" fontId="50" fillId="2" borderId="30" xfId="0" applyFont="1" applyFill="1" applyBorder="1" applyAlignment="1" applyProtection="1">
      <alignment horizontal="center" vertical="center"/>
      <protection hidden="1"/>
    </xf>
    <xf numFmtId="0" fontId="50" fillId="2" borderId="31" xfId="0" applyFont="1" applyFill="1" applyBorder="1" applyAlignment="1" applyProtection="1">
      <alignment horizontal="center" vertical="center"/>
      <protection hidden="1"/>
    </xf>
    <xf numFmtId="0" fontId="50" fillId="2" borderId="32" xfId="0" applyFont="1" applyFill="1" applyBorder="1" applyAlignment="1" applyProtection="1">
      <alignment horizontal="center" vertical="center"/>
      <protection hidden="1"/>
    </xf>
    <xf numFmtId="0" fontId="28" fillId="2" borderId="0" xfId="0" applyFont="1" applyFill="1" applyAlignment="1" applyProtection="1">
      <alignment horizontal="left" vertical="top"/>
      <protection hidden="1"/>
    </xf>
    <xf numFmtId="0" fontId="35" fillId="2" borderId="0" xfId="2" applyFont="1" applyFill="1" applyBorder="1" applyAlignment="1" applyProtection="1">
      <alignment horizontal="center" vertical="top"/>
      <protection hidden="1"/>
    </xf>
    <xf numFmtId="0" fontId="5" fillId="2" borderId="0" xfId="0" applyFont="1" applyFill="1" applyProtection="1">
      <protection hidden="1"/>
    </xf>
    <xf numFmtId="0" fontId="4" fillId="2" borderId="33" xfId="1" applyFont="1" applyFill="1" applyBorder="1" applyProtection="1">
      <protection hidden="1"/>
    </xf>
    <xf numFmtId="0" fontId="4" fillId="2" borderId="34" xfId="1" applyFont="1" applyFill="1" applyBorder="1" applyProtection="1">
      <protection hidden="1"/>
    </xf>
    <xf numFmtId="0" fontId="0" fillId="2" borderId="33" xfId="1" applyFont="1" applyFill="1" applyBorder="1" applyProtection="1">
      <protection hidden="1"/>
    </xf>
    <xf numFmtId="0" fontId="0" fillId="2" borderId="33" xfId="1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Protection="1">
      <protection hidden="1"/>
    </xf>
    <xf numFmtId="0" fontId="49" fillId="2" borderId="0" xfId="0" applyFont="1" applyFill="1"/>
    <xf numFmtId="0" fontId="17" fillId="2" borderId="35" xfId="1" applyFont="1" applyFill="1" applyBorder="1" applyAlignment="1" applyProtection="1">
      <alignment horizontal="center" vertical="top" wrapText="1"/>
      <protection hidden="1"/>
    </xf>
    <xf numFmtId="0" fontId="0" fillId="2" borderId="35" xfId="0" applyFill="1" applyBorder="1" applyProtection="1">
      <protection hidden="1"/>
    </xf>
    <xf numFmtId="0" fontId="29" fillId="2" borderId="35" xfId="0" applyFont="1" applyFill="1" applyBorder="1" applyAlignment="1" applyProtection="1">
      <alignment horizontal="center" vertical="center"/>
      <protection hidden="1"/>
    </xf>
    <xf numFmtId="0" fontId="29" fillId="2" borderId="36" xfId="0" applyFont="1" applyFill="1" applyBorder="1" applyAlignment="1" applyProtection="1">
      <alignment horizontal="center" vertical="center"/>
      <protection hidden="1"/>
    </xf>
    <xf numFmtId="0" fontId="0" fillId="2" borderId="36" xfId="0" applyFill="1" applyBorder="1" applyProtection="1">
      <protection hidden="1"/>
    </xf>
    <xf numFmtId="0" fontId="0" fillId="2" borderId="0" xfId="0" applyFont="1" applyFill="1" applyAlignment="1" applyProtection="1">
      <alignment horizontal="right"/>
      <protection hidden="1"/>
    </xf>
    <xf numFmtId="0" fontId="0" fillId="10" borderId="0" xfId="0" applyFont="1" applyFill="1" applyBorder="1" applyProtection="1">
      <protection hidden="1"/>
    </xf>
    <xf numFmtId="0" fontId="0" fillId="10" borderId="0" xfId="0" applyFill="1" applyProtection="1">
      <protection hidden="1"/>
    </xf>
    <xf numFmtId="0" fontId="0" fillId="10" borderId="0" xfId="0" applyFont="1" applyFill="1" applyBorder="1" applyAlignment="1" applyProtection="1">
      <alignment horizontal="left" vertical="center"/>
      <protection hidden="1"/>
    </xf>
    <xf numFmtId="0" fontId="0" fillId="10" borderId="0" xfId="0" applyFont="1" applyFill="1" applyBorder="1" applyAlignment="1" applyProtection="1">
      <alignment horizontal="center" vertical="center"/>
      <protection hidden="1"/>
    </xf>
    <xf numFmtId="0" fontId="0" fillId="10" borderId="0" xfId="0" applyFont="1" applyFill="1" applyProtection="1">
      <protection hidden="1"/>
    </xf>
    <xf numFmtId="0" fontId="0" fillId="10" borderId="0" xfId="0" applyFont="1" applyFill="1" applyAlignment="1" applyProtection="1">
      <alignment horizontal="center" vertical="center"/>
      <protection hidden="1"/>
    </xf>
    <xf numFmtId="0" fontId="0" fillId="10" borderId="0" xfId="0" applyFont="1" applyFill="1" applyAlignment="1" applyProtection="1">
      <alignment horizontal="center" vertical="center"/>
      <protection hidden="1"/>
    </xf>
    <xf numFmtId="0" fontId="0" fillId="10" borderId="0" xfId="0" quotePrefix="1" applyFill="1" applyAlignment="1" applyProtection="1">
      <alignment horizontal="left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20" fillId="10" borderId="0" xfId="0" applyFont="1" applyFill="1" applyBorder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29" fillId="10" borderId="30" xfId="0" applyFont="1" applyFill="1" applyBorder="1" applyAlignment="1" applyProtection="1">
      <alignment horizontal="center" vertical="center"/>
      <protection hidden="1"/>
    </xf>
    <xf numFmtId="0" fontId="29" fillId="10" borderId="31" xfId="0" applyFont="1" applyFill="1" applyBorder="1" applyAlignment="1" applyProtection="1">
      <alignment horizontal="center" vertical="center"/>
      <protection hidden="1"/>
    </xf>
    <xf numFmtId="0" fontId="29" fillId="10" borderId="32" xfId="0" applyFont="1" applyFill="1" applyBorder="1" applyAlignment="1" applyProtection="1">
      <alignment horizontal="center" vertical="center"/>
      <protection hidden="1"/>
    </xf>
    <xf numFmtId="14" fontId="46" fillId="2" borderId="0" xfId="0" applyNumberFormat="1" applyFont="1" applyFill="1" applyAlignment="1" applyProtection="1">
      <alignment horizontal="left" vertical="top"/>
      <protection hidden="1"/>
    </xf>
    <xf numFmtId="0" fontId="4" fillId="2" borderId="0" xfId="0" applyFont="1" applyFill="1" applyBorder="1" applyAlignment="1" applyProtection="1">
      <alignment vertical="top"/>
      <protection hidden="1"/>
    </xf>
    <xf numFmtId="0" fontId="4" fillId="2" borderId="0" xfId="0" applyFont="1" applyFill="1" applyBorder="1" applyAlignment="1" applyProtection="1">
      <alignment horizontal="left" vertical="top" wrapText="1"/>
      <protection hidden="1"/>
    </xf>
    <xf numFmtId="49" fontId="4" fillId="2" borderId="0" xfId="0" applyNumberFormat="1" applyFont="1" applyFill="1" applyBorder="1" applyAlignment="1">
      <alignment vertical="top" wrapText="1"/>
    </xf>
    <xf numFmtId="49" fontId="4" fillId="2" borderId="0" xfId="0" applyNumberFormat="1" applyFont="1" applyFill="1" applyBorder="1" applyAlignment="1">
      <alignment vertical="top"/>
    </xf>
    <xf numFmtId="0" fontId="4" fillId="2" borderId="0" xfId="0" applyFont="1" applyFill="1" applyBorder="1" applyAlignment="1" applyProtection="1">
      <alignment horizontal="left" vertical="top"/>
      <protection hidden="1"/>
    </xf>
    <xf numFmtId="0" fontId="4" fillId="2" borderId="0" xfId="0" applyFont="1" applyFill="1" applyBorder="1"/>
    <xf numFmtId="0" fontId="4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vertical="top" wrapText="1"/>
    </xf>
    <xf numFmtId="0" fontId="0" fillId="2" borderId="37" xfId="0" applyFill="1" applyBorder="1" applyAlignment="1" applyProtection="1">
      <alignment horizontal="left" vertical="center"/>
      <protection hidden="1"/>
    </xf>
    <xf numFmtId="0" fontId="0" fillId="2" borderId="38" xfId="0" applyFill="1" applyBorder="1" applyAlignment="1" applyProtection="1">
      <alignment horizontal="right" vertical="center"/>
      <protection hidden="1"/>
    </xf>
    <xf numFmtId="0" fontId="51" fillId="2" borderId="0" xfId="2" applyFont="1" applyFill="1" applyBorder="1" applyAlignment="1" applyProtection="1">
      <alignment horizontal="center" vertical="top"/>
      <protection hidden="1"/>
    </xf>
    <xf numFmtId="0" fontId="17" fillId="2" borderId="0" xfId="0" applyFont="1" applyFill="1" applyAlignment="1" applyProtection="1">
      <alignment horizontal="left" vertical="top"/>
      <protection hidden="1"/>
    </xf>
    <xf numFmtId="0" fontId="4" fillId="2" borderId="35" xfId="1" applyFont="1" applyFill="1" applyBorder="1" applyProtection="1">
      <protection hidden="1"/>
    </xf>
    <xf numFmtId="0" fontId="0" fillId="2" borderId="35" xfId="0" applyFill="1" applyBorder="1"/>
    <xf numFmtId="0" fontId="4" fillId="2" borderId="35" xfId="0" applyFont="1" applyFill="1" applyBorder="1" applyProtection="1">
      <protection hidden="1"/>
    </xf>
    <xf numFmtId="0" fontId="52" fillId="3" borderId="0" xfId="1" applyFont="1" applyFill="1" applyAlignment="1" applyProtection="1">
      <alignment vertical="center"/>
      <protection hidden="1"/>
    </xf>
    <xf numFmtId="0" fontId="9" fillId="4" borderId="39" xfId="1" applyFont="1" applyFill="1" applyBorder="1" applyProtection="1">
      <protection hidden="1"/>
    </xf>
    <xf numFmtId="0" fontId="9" fillId="4" borderId="40" xfId="1" applyFont="1" applyFill="1" applyBorder="1" applyProtection="1">
      <protection hidden="1"/>
    </xf>
    <xf numFmtId="14" fontId="4" fillId="2" borderId="0" xfId="0" applyNumberFormat="1" applyFont="1" applyFill="1" applyAlignment="1" applyProtection="1">
      <alignment horizontal="left" vertical="top"/>
      <protection hidden="1"/>
    </xf>
    <xf numFmtId="0" fontId="35" fillId="2" borderId="0" xfId="2" applyFont="1" applyFill="1" applyBorder="1" applyAlignment="1" applyProtection="1">
      <alignment horizontal="center" vertical="center"/>
      <protection hidden="1"/>
    </xf>
    <xf numFmtId="0" fontId="45" fillId="8" borderId="0" xfId="7" applyFont="1" applyFill="1" applyAlignment="1" applyProtection="1">
      <alignment horizontal="center" vertical="center"/>
      <protection locked="0" hidden="1"/>
    </xf>
    <xf numFmtId="0" fontId="7" fillId="3" borderId="0" xfId="1" applyFont="1" applyFill="1" applyAlignment="1" applyProtection="1">
      <alignment horizontal="left" vertical="center"/>
      <protection hidden="1"/>
    </xf>
    <xf numFmtId="0" fontId="0" fillId="10" borderId="0" xfId="0" applyFont="1" applyFill="1" applyAlignment="1" applyProtection="1">
      <alignment horizontal="center" vertical="center"/>
      <protection hidden="1"/>
    </xf>
    <xf numFmtId="0" fontId="0" fillId="2" borderId="3" xfId="0" applyFont="1" applyFill="1" applyBorder="1" applyAlignment="1" applyProtection="1">
      <alignment horizontal="center" vertical="center"/>
      <protection hidden="1"/>
    </xf>
    <xf numFmtId="0" fontId="0" fillId="2" borderId="5" xfId="0" applyFont="1" applyFill="1" applyBorder="1" applyAlignment="1" applyProtection="1">
      <alignment horizontal="center" vertical="center"/>
      <protection hidden="1"/>
    </xf>
    <xf numFmtId="0" fontId="0" fillId="2" borderId="4" xfId="0" applyFont="1" applyFill="1" applyBorder="1" applyAlignment="1" applyProtection="1">
      <alignment horizontal="center" vertical="center"/>
      <protection hidden="1"/>
    </xf>
    <xf numFmtId="0" fontId="19" fillId="10" borderId="0" xfId="0" applyFont="1" applyFill="1" applyAlignment="1" applyProtection="1">
      <alignment horizontal="center" vertical="center"/>
      <protection hidden="1"/>
    </xf>
    <xf numFmtId="0" fontId="0" fillId="2" borderId="0" xfId="0" applyFont="1" applyFill="1" applyBorder="1" applyAlignment="1" applyProtection="1">
      <alignment horizontal="left" vertical="center" wrapText="1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top"/>
      <protection hidden="1"/>
    </xf>
    <xf numFmtId="0" fontId="4" fillId="2" borderId="0" xfId="8" applyFont="1" applyFill="1"/>
    <xf numFmtId="0" fontId="1" fillId="0" borderId="0" xfId="8"/>
    <xf numFmtId="0" fontId="53" fillId="2" borderId="0" xfId="8" applyFont="1" applyFill="1" applyAlignment="1">
      <alignment horizontal="justify" vertical="center"/>
    </xf>
    <xf numFmtId="0" fontId="54" fillId="2" borderId="0" xfId="8" applyFont="1" applyFill="1" applyAlignment="1">
      <alignment horizontal="justify" vertical="center"/>
    </xf>
    <xf numFmtId="0" fontId="10" fillId="2" borderId="0" xfId="8" applyFont="1" applyFill="1" applyAlignment="1">
      <alignment horizontal="justify" vertical="center"/>
    </xf>
    <xf numFmtId="0" fontId="55" fillId="0" borderId="0" xfId="8" applyFont="1" applyAlignment="1">
      <alignment horizontal="justify" vertical="center"/>
    </xf>
    <xf numFmtId="0" fontId="26" fillId="2" borderId="0" xfId="2" applyFont="1" applyFill="1" applyBorder="1" applyProtection="1">
      <protection hidden="1"/>
    </xf>
    <xf numFmtId="0" fontId="14" fillId="2" borderId="0" xfId="2" applyFont="1" applyFill="1" applyBorder="1" applyProtection="1">
      <protection hidden="1"/>
    </xf>
  </cellXfs>
  <cellStyles count="9">
    <cellStyle name="Гиперссылка" xfId="7" builtinId="8"/>
    <cellStyle name="Гиперссылка 2" xfId="4"/>
    <cellStyle name="Обычный" xfId="0" builtinId="0"/>
    <cellStyle name="Обычный 2" xfId="1"/>
    <cellStyle name="Обычный 2 2" xfId="2"/>
    <cellStyle name="Обычный 2 3" xfId="5"/>
    <cellStyle name="Обычный 2 3 2" xfId="6"/>
    <cellStyle name="Обычный 3" xfId="3"/>
    <cellStyle name="Обычный 4" xfId="8"/>
  </cellStyles>
  <dxfs count="0"/>
  <tableStyles count="0" defaultTableStyle="TableStyleMedium2" defaultPivotStyle="PivotStyleLight16"/>
  <colors>
    <mruColors>
      <color rgb="FFFFFFFF"/>
      <color rgb="FFFFFFCC"/>
      <color rgb="FF99CCFF"/>
      <color rgb="FF969696"/>
      <color rgb="FFC0C0C0"/>
      <color rgb="FFFFFF66"/>
      <color rgb="FF0000FF"/>
      <color rgb="FF66FF66"/>
      <color rgb="FF99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/>
            </a:pPr>
            <a:r>
              <a:rPr lang="ru-RU" sz="1200"/>
              <a:t>Потенциальная диаграмма ТН.</a:t>
            </a:r>
          </a:p>
        </c:rich>
      </c:tx>
      <c:layout>
        <c:manualLayout>
          <c:xMode val="edge"/>
          <c:yMode val="edge"/>
          <c:x val="1.9549739488022206E-2"/>
          <c:y val="1.82579455822732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0762806029007143E-2"/>
          <c:y val="7.9581811605844398E-3"/>
          <c:w val="0.9232842909303558"/>
          <c:h val="0.96815697350502705"/>
        </c:manualLayout>
      </c:layout>
      <c:scatterChart>
        <c:scatterStyle val="lineMarker"/>
        <c:varyColors val="0"/>
        <c:ser>
          <c:idx val="6"/>
          <c:order val="0"/>
          <c:tx>
            <c:strRef>
              <c:f>'Установки схемы ТН (по схеме)'!$AA$40</c:f>
              <c:strCache>
                <c:ptCount val="1"/>
                <c:pt idx="0">
                  <c:v>Ось Re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схеме)'!$AB$40:$AC$40</c:f>
              <c:numCache>
                <c:formatCode>0.000</c:formatCode>
                <c:ptCount val="2"/>
                <c:pt idx="0">
                  <c:v>-2.4</c:v>
                </c:pt>
                <c:pt idx="1">
                  <c:v>2.4</c:v>
                </c:pt>
              </c:numCache>
            </c:numRef>
          </c:xVal>
          <c:yVal>
            <c:numRef>
              <c:f>'Установки схемы ТН (по схеме)'!$AB$41:$AC$41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7"/>
          <c:order val="1"/>
          <c:tx>
            <c:strRef>
              <c:f>'Установки схемы ТН (по схеме)'!$AA$41</c:f>
              <c:strCache>
                <c:ptCount val="1"/>
                <c:pt idx="0">
                  <c:v>Ось Im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схеме)'!$AB$41:$AC$41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'Установки схемы ТН (по схеме)'!$AB$40:$AC$40</c:f>
              <c:numCache>
                <c:formatCode>0.000</c:formatCode>
                <c:ptCount val="2"/>
                <c:pt idx="0">
                  <c:v>-2.4</c:v>
                </c:pt>
                <c:pt idx="1">
                  <c:v>2.4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'Установки схемы ТН (по схеме)'!$W$29</c:f>
              <c:strCache>
                <c:ptCount val="1"/>
                <c:pt idx="0">
                  <c:v>Ua</c:v>
                </c:pt>
              </c:strCache>
            </c:strRef>
          </c:tx>
          <c:spPr>
            <a:ln w="38100">
              <a:solidFill>
                <a:srgbClr val="FFFF00"/>
              </a:solidFill>
              <a:tailEnd type="stealth" w="lg" len="lg"/>
            </a:ln>
            <a:effectLst>
              <a:glow rad="25400">
                <a:schemeClr val="tx1"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layout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схеме)'!$W$30:$X$30</c:f>
              <c:numCache>
                <c:formatCode>0.000</c:formatCode>
                <c:ptCount val="2"/>
                <c:pt idx="0">
                  <c:v>0</c:v>
                </c:pt>
                <c:pt idx="1">
                  <c:v>6.1257422745431001E-17</c:v>
                </c:pt>
              </c:numCache>
            </c:numRef>
          </c:xVal>
          <c:yVal>
            <c:numRef>
              <c:f>'Установки схемы ТН (по схеме)'!$W$31:$X$31</c:f>
              <c:numCache>
                <c:formatCode>0.000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'Установки схемы ТН (по схеме)'!$Y$29</c:f>
              <c:strCache>
                <c:ptCount val="1"/>
                <c:pt idx="0">
                  <c:v>Ub, Uк</c:v>
                </c:pt>
              </c:strCache>
            </c:strRef>
          </c:tx>
          <c:spPr>
            <a:ln w="38100">
              <a:solidFill>
                <a:srgbClr val="00B05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3.0645006746227308E-2"/>
                  <c:y val="-4.383814148285727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схеме)'!$Y$30:$Z$30</c:f>
              <c:numCache>
                <c:formatCode>0.000</c:formatCode>
                <c:ptCount val="2"/>
                <c:pt idx="0">
                  <c:v>0</c:v>
                </c:pt>
                <c:pt idx="1">
                  <c:v>0.86602540378443804</c:v>
                </c:pt>
              </c:numCache>
            </c:numRef>
          </c:xVal>
          <c:yVal>
            <c:numRef>
              <c:f>'Установки схемы ТН (по схеме)'!$Y$31:$Z$31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ser>
          <c:idx val="2"/>
          <c:order val="4"/>
          <c:tx>
            <c:strRef>
              <c:f>'Установки схемы ТН (по схеме)'!$AA$29</c:f>
              <c:strCache>
                <c:ptCount val="1"/>
                <c:pt idx="0">
                  <c:v>Uc</c:v>
                </c:pt>
              </c:strCache>
            </c:strRef>
          </c:tx>
          <c:spPr>
            <a:ln w="38100">
              <a:solidFill>
                <a:srgbClr val="C0000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5.5160960739536864E-2"/>
                  <c:y val="1.841818115501587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схеме)'!$AA$30:$AB$30</c:f>
              <c:numCache>
                <c:formatCode>0.000</c:formatCode>
                <c:ptCount val="2"/>
                <c:pt idx="0">
                  <c:v>0</c:v>
                </c:pt>
                <c:pt idx="1">
                  <c:v>-0.86602540378443904</c:v>
                </c:pt>
              </c:numCache>
            </c:numRef>
          </c:xVal>
          <c:yVal>
            <c:numRef>
              <c:f>'Установки схемы ТН (по схеме)'!$AA$31:$AB$31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ser>
          <c:idx val="3"/>
          <c:order val="5"/>
          <c:tx>
            <c:strRef>
              <c:f>'Установки схемы ТН (по схеме)'!$Y$47</c:f>
              <c:strCache>
                <c:ptCount val="1"/>
                <c:pt idx="0">
                  <c:v>Uф</c:v>
                </c:pt>
              </c:strCache>
            </c:strRef>
          </c:tx>
          <c:spPr>
            <a:ln>
              <a:tailEnd type="stealth" w="lg" len="lg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0"/>
                  <c:y val="-1.76211423183006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схеме)'!$Y$48:$Z$48</c:f>
              <c:numCache>
                <c:formatCode>0.000</c:formatCode>
                <c:ptCount val="2"/>
                <c:pt idx="0">
                  <c:v>0.86602540378443804</c:v>
                </c:pt>
                <c:pt idx="1">
                  <c:v>2.3660254037844402</c:v>
                </c:pt>
              </c:numCache>
            </c:numRef>
          </c:xVal>
          <c:yVal>
            <c:numRef>
              <c:f>'Установки схемы ТН (по схеме)'!$Y$49:$Z$49</c:f>
              <c:numCache>
                <c:formatCode>0.000</c:formatCode>
                <c:ptCount val="2"/>
                <c:pt idx="0">
                  <c:v>-0.5</c:v>
                </c:pt>
                <c:pt idx="1">
                  <c:v>-1.3660254037844399</c:v>
                </c:pt>
              </c:numCache>
            </c:numRef>
          </c:yVal>
          <c:smooth val="0"/>
        </c:ser>
        <c:ser>
          <c:idx val="4"/>
          <c:order val="6"/>
          <c:tx>
            <c:strRef>
              <c:f>'Установки схемы ТН (по схеме)'!$AA$47</c:f>
              <c:strCache>
                <c:ptCount val="1"/>
                <c:pt idx="0">
                  <c:v>Uи</c:v>
                </c:pt>
              </c:strCache>
            </c:strRef>
          </c:tx>
          <c:spPr>
            <a:ln>
              <a:tailEnd type="stealth" w="lg" len="lg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4.588650683781214E-2"/>
                  <c:y val="1.553310556029966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'Установки схемы ТН (по схеме)'!$AA$48:$AB$48</c:f>
              <c:numCache>
                <c:formatCode>0.000</c:formatCode>
                <c:ptCount val="2"/>
                <c:pt idx="0">
                  <c:v>2.3660254037844402</c:v>
                </c:pt>
                <c:pt idx="1">
                  <c:v>0.86602540378444004</c:v>
                </c:pt>
              </c:numCache>
            </c:numRef>
          </c:xVal>
          <c:yVal>
            <c:numRef>
              <c:f>'Установки схемы ТН (по схеме)'!$AA$49:$AB$49</c:f>
              <c:numCache>
                <c:formatCode>0.000</c:formatCode>
                <c:ptCount val="2"/>
                <c:pt idx="0">
                  <c:v>-1.3660254037844399</c:v>
                </c:pt>
                <c:pt idx="1">
                  <c:v>-2.2320508075688799</c:v>
                </c:pt>
              </c:numCache>
            </c:numRef>
          </c:yVal>
          <c:smooth val="0"/>
        </c:ser>
        <c:ser>
          <c:idx val="5"/>
          <c:order val="7"/>
          <c:tx>
            <c:strRef>
              <c:f>'Установки схемы ТН (по схеме)'!$AC$47</c:f>
              <c:strCache>
                <c:ptCount val="1"/>
                <c:pt idx="0">
                  <c:v>Uн</c:v>
                </c:pt>
              </c:strCache>
            </c:strRef>
          </c:tx>
          <c:spPr>
            <a:ln>
              <a:tailEnd type="stealth" w="lg" len="lg"/>
            </a:ln>
          </c:spPr>
          <c:marker>
            <c:symbol val="none"/>
          </c:marker>
          <c:dLbls>
            <c:dLbl>
              <c:idx val="1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схеме)'!$AC$48:$AD$48</c:f>
              <c:numCache>
                <c:formatCode>0.000</c:formatCode>
                <c:ptCount val="2"/>
                <c:pt idx="0">
                  <c:v>0.86602540378444004</c:v>
                </c:pt>
                <c:pt idx="1">
                  <c:v>0.86602540378444004</c:v>
                </c:pt>
              </c:numCache>
            </c:numRef>
          </c:xVal>
          <c:yVal>
            <c:numRef>
              <c:f>'Установки схемы ТН (по схеме)'!$AC$49:$AD$49</c:f>
              <c:numCache>
                <c:formatCode>0.000</c:formatCode>
                <c:ptCount val="2"/>
                <c:pt idx="0">
                  <c:v>-2.2320508075688799</c:v>
                </c:pt>
                <c:pt idx="1">
                  <c:v>-0.5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89280"/>
        <c:axId val="97606656"/>
      </c:scatterChart>
      <c:valAx>
        <c:axId val="97889280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97606656"/>
        <c:crossesAt val="0"/>
        <c:crossBetween val="midCat"/>
      </c:valAx>
      <c:valAx>
        <c:axId val="97606656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0.000" sourceLinked="1"/>
        <c:majorTickMark val="out"/>
        <c:minorTickMark val="none"/>
        <c:tickLblPos val="nextTo"/>
        <c:crossAx val="97889280"/>
        <c:crossesAt val="0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200">
          <a:ln>
            <a:noFill/>
          </a:ln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'Установки схемы ТН (по схеме)'!$AD$72</c:f>
          <c:strCache>
            <c:ptCount val="1"/>
            <c:pt idx="0">
              <c:v>Векторная диаграмма схемы ТН 
защит класса 110-220кВ (ШЭ2607).
Особая фаза: A.
Направление векторов: совпадает.
(базовый вектор: Ua)</c:v>
            </c:pt>
          </c:strCache>
        </c:strRef>
      </c:tx>
      <c:layout>
        <c:manualLayout>
          <c:xMode val="edge"/>
          <c:yMode val="edge"/>
          <c:x val="0.60446026874832404"/>
          <c:y val="4.1609177166348744E-2"/>
        </c:manualLayout>
      </c:layout>
      <c:overlay val="0"/>
      <c:txPr>
        <a:bodyPr/>
        <a:lstStyle/>
        <a:p>
          <a:pPr algn="l">
            <a:defRPr sz="1200"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3090568808518234E-2"/>
          <c:y val="3.8219372226481731E-2"/>
          <c:w val="0.38091728545874481"/>
          <c:h val="0.92356130976628747"/>
        </c:manualLayout>
      </c:layout>
      <c:scatterChart>
        <c:scatterStyle val="lineMarker"/>
        <c:varyColors val="0"/>
        <c:ser>
          <c:idx val="4"/>
          <c:order val="0"/>
          <c:tx>
            <c:strRef>
              <c:f>'Установки схемы ТН (по схеме)'!$AB$100</c:f>
              <c:strCache>
                <c:ptCount val="1"/>
                <c:pt idx="0">
                  <c:v>Ось Re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схеме)'!$AC$100:$AD$100</c:f>
              <c:numCache>
                <c:formatCode>0.000</c:formatCode>
                <c:ptCount val="2"/>
                <c:pt idx="0">
                  <c:v>-1.5</c:v>
                </c:pt>
                <c:pt idx="1">
                  <c:v>1.5</c:v>
                </c:pt>
              </c:numCache>
            </c:numRef>
          </c:xVal>
          <c:yVal>
            <c:numRef>
              <c:f>'Установки схемы ТН (по схеме)'!$AC$101:$AD$101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6"/>
          <c:order val="1"/>
          <c:tx>
            <c:strRef>
              <c:f>'Установки схемы ТН (по схеме)'!$AB$101</c:f>
              <c:strCache>
                <c:ptCount val="1"/>
                <c:pt idx="0">
                  <c:v>Ось Im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схеме)'!$AC$101:$AD$101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'Установки схемы ТН (по схеме)'!$AC$100:$AD$100</c:f>
              <c:numCache>
                <c:formatCode>0.000</c:formatCode>
                <c:ptCount val="2"/>
                <c:pt idx="0">
                  <c:v>-1.5</c:v>
                </c:pt>
                <c:pt idx="1">
                  <c:v>1.5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'Установки схемы ТН (по схеме)'!$W$75</c:f>
              <c:strCache>
                <c:ptCount val="1"/>
                <c:pt idx="0">
                  <c:v>Uни</c:v>
                </c:pt>
              </c:strCache>
            </c:strRef>
          </c:tx>
          <c:spPr>
            <a:ln>
              <a:tailEnd type="stealth" w="lg" len="lg"/>
            </a:ln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схеме)'!$W$76:$X$76</c:f>
              <c:numCache>
                <c:formatCode>0.000</c:formatCode>
                <c:ptCount val="2"/>
                <c:pt idx="0">
                  <c:v>0</c:v>
                </c:pt>
                <c:pt idx="1">
                  <c:v>1.06100968535812E-16</c:v>
                </c:pt>
              </c:numCache>
            </c:numRef>
          </c:xVal>
          <c:yVal>
            <c:numRef>
              <c:f>'Установки схемы ТН (по схеме)'!$W$77:$X$77</c:f>
              <c:numCache>
                <c:formatCode>0.000</c:formatCode>
                <c:ptCount val="2"/>
                <c:pt idx="0">
                  <c:v>0</c:v>
                </c:pt>
                <c:pt idx="1">
                  <c:v>1.7320508075688801</c:v>
                </c:pt>
              </c:numCache>
            </c:numRef>
          </c:yVal>
          <c:smooth val="0"/>
        </c:ser>
        <c:ser>
          <c:idx val="5"/>
          <c:order val="3"/>
          <c:tx>
            <c:strRef>
              <c:f>'Установки схемы ТН (по схеме)'!$Y$75</c:f>
              <c:strCache>
                <c:ptCount val="1"/>
                <c:pt idx="0">
                  <c:v>Uик</c:v>
                </c:pt>
              </c:strCache>
            </c:strRef>
          </c:tx>
          <c:spPr>
            <a:ln>
              <a:solidFill>
                <a:srgbClr val="0000FF"/>
              </a:solidFill>
              <a:tailEnd type="stealth" w="lg" len="lg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5.5796132830575655E-2"/>
                  <c:y val="5.866764911861447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схеме)'!$Y$76:$Z$76</c:f>
              <c:numCache>
                <c:formatCode>0.000</c:formatCode>
                <c:ptCount val="2"/>
                <c:pt idx="0">
                  <c:v>0</c:v>
                </c:pt>
                <c:pt idx="1">
                  <c:v>1.9984014443252802E-15</c:v>
                </c:pt>
              </c:numCache>
            </c:numRef>
          </c:xVal>
          <c:yVal>
            <c:numRef>
              <c:f>'Установки схемы ТН (по схеме)'!$Y$77:$Z$77</c:f>
              <c:numCache>
                <c:formatCode>0.000</c:formatCode>
                <c:ptCount val="2"/>
                <c:pt idx="0">
                  <c:v>0</c:v>
                </c:pt>
                <c:pt idx="1">
                  <c:v>-1.7320508075688801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'Установки схемы ТН (по схеме)'!$X$29</c:f>
              <c:strCache>
                <c:ptCount val="1"/>
                <c:pt idx="0">
                  <c:v>Ua</c:v>
                </c:pt>
              </c:strCache>
            </c:strRef>
          </c:tx>
          <c:spPr>
            <a:ln w="28575">
              <a:solidFill>
                <a:srgbClr val="FFFF00"/>
              </a:solidFill>
              <a:tailEnd type="stealth" w="lg" len="lg"/>
            </a:ln>
            <a:effectLst>
              <a:glow rad="25400">
                <a:schemeClr val="tx1"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5.2415178398124429E-2"/>
                  <c:y val="-2.2122972951687976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схеме)'!$W$30:$X$30</c:f>
              <c:numCache>
                <c:formatCode>0.000</c:formatCode>
                <c:ptCount val="2"/>
                <c:pt idx="0">
                  <c:v>0</c:v>
                </c:pt>
                <c:pt idx="1">
                  <c:v>6.1257422745431001E-17</c:v>
                </c:pt>
              </c:numCache>
            </c:numRef>
          </c:xVal>
          <c:yVal>
            <c:numRef>
              <c:f>'Установки схемы ТН (по схеме)'!$W$31:$X$31</c:f>
              <c:numCache>
                <c:formatCode>0.000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5"/>
          <c:tx>
            <c:strRef>
              <c:f>'Установки схемы ТН (по схеме)'!$Z$29</c:f>
              <c:strCache>
                <c:ptCount val="1"/>
                <c:pt idx="0">
                  <c:v>Ub</c:v>
                </c:pt>
              </c:strCache>
            </c:strRef>
          </c:tx>
          <c:spPr>
            <a:ln>
              <a:solidFill>
                <a:srgbClr val="00B05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3.801446919612757E-3"/>
                  <c:y val="-4.5956860387889417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схеме)'!$Y$30:$Z$30</c:f>
              <c:numCache>
                <c:formatCode>0.000</c:formatCode>
                <c:ptCount val="2"/>
                <c:pt idx="0">
                  <c:v>0</c:v>
                </c:pt>
                <c:pt idx="1">
                  <c:v>0.86602540378443804</c:v>
                </c:pt>
              </c:numCache>
            </c:numRef>
          </c:xVal>
          <c:yVal>
            <c:numRef>
              <c:f>'Установки схемы ТН (по схеме)'!$Y$31:$Z$31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ser>
          <c:idx val="2"/>
          <c:order val="6"/>
          <c:tx>
            <c:strRef>
              <c:f>'Установки схемы ТН (по схеме)'!$AB$29</c:f>
              <c:strCache>
                <c:ptCount val="1"/>
                <c:pt idx="0">
                  <c:v>Uc</c:v>
                </c:pt>
              </c:strCache>
            </c:strRef>
          </c:tx>
          <c:spPr>
            <a:ln>
              <a:solidFill>
                <a:srgbClr val="C0000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схеме)'!$AA$30:$AB$30</c:f>
              <c:numCache>
                <c:formatCode>0.000</c:formatCode>
                <c:ptCount val="2"/>
                <c:pt idx="0">
                  <c:v>0</c:v>
                </c:pt>
                <c:pt idx="1">
                  <c:v>-0.86602540378443904</c:v>
                </c:pt>
              </c:numCache>
            </c:numRef>
          </c:xVal>
          <c:yVal>
            <c:numRef>
              <c:f>'Установки схемы ТН (по схеме)'!$AA$31:$AB$31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17312"/>
        <c:axId val="99131392"/>
      </c:scatterChart>
      <c:valAx>
        <c:axId val="99117312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99131392"/>
        <c:crossesAt val="0"/>
        <c:crossBetween val="midCat"/>
      </c:valAx>
      <c:valAx>
        <c:axId val="99131392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0.000" sourceLinked="1"/>
        <c:majorTickMark val="out"/>
        <c:minorTickMark val="none"/>
        <c:tickLblPos val="nextTo"/>
        <c:crossAx val="99117312"/>
        <c:crossesAt val="0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200">
          <a:ln>
            <a:noFill/>
          </a:ln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'Установки схемы ТН (по схеме)'!$AD$73</c:f>
          <c:strCache>
            <c:ptCount val="1"/>
            <c:pt idx="0">
              <c:v>Векторная диаграмма схемы ТН 
защит класса 110-220кВ (ШЭ2607) 
(использование вывода 'Ф' вместо 'И').
Особая фаза: B.
Направление векторов: не совпадает.
(базовый вектор: Ua)</c:v>
            </c:pt>
          </c:strCache>
        </c:strRef>
      </c:tx>
      <c:layout>
        <c:manualLayout>
          <c:xMode val="edge"/>
          <c:yMode val="edge"/>
          <c:x val="0.5540596450877171"/>
          <c:y val="4.1352470713428749E-2"/>
        </c:manualLayout>
      </c:layout>
      <c:overlay val="0"/>
      <c:txPr>
        <a:bodyPr/>
        <a:lstStyle/>
        <a:p>
          <a:pPr algn="l">
            <a:defRPr sz="1200"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0409143378566844E-2"/>
          <c:y val="3.8219345116856263E-2"/>
          <c:w val="0.39639667833517711"/>
          <c:h val="0.92356130976628747"/>
        </c:manualLayout>
      </c:layout>
      <c:scatterChart>
        <c:scatterStyle val="lineMarker"/>
        <c:varyColors val="0"/>
        <c:ser>
          <c:idx val="4"/>
          <c:order val="0"/>
          <c:tx>
            <c:strRef>
              <c:f>'Установки схемы ТН (по схеме)'!$AB$100</c:f>
              <c:strCache>
                <c:ptCount val="1"/>
                <c:pt idx="0">
                  <c:v>Ось Re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схеме)'!$AC$100:$AD$100</c:f>
              <c:numCache>
                <c:formatCode>0.000</c:formatCode>
                <c:ptCount val="2"/>
                <c:pt idx="0">
                  <c:v>-1.5</c:v>
                </c:pt>
                <c:pt idx="1">
                  <c:v>1.5</c:v>
                </c:pt>
              </c:numCache>
            </c:numRef>
          </c:xVal>
          <c:yVal>
            <c:numRef>
              <c:f>'Установки схемы ТН (по схеме)'!$AC$101:$AD$101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6"/>
          <c:order val="1"/>
          <c:tx>
            <c:strRef>
              <c:f>'Установки схемы ТН (по схеме)'!$AB$101</c:f>
              <c:strCache>
                <c:ptCount val="1"/>
                <c:pt idx="0">
                  <c:v>Ось Im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схеме)'!$AC$101:$AD$101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'Установки схемы ТН (по схеме)'!$AC$100:$AD$100</c:f>
              <c:numCache>
                <c:formatCode>0.000</c:formatCode>
                <c:ptCount val="2"/>
                <c:pt idx="0">
                  <c:v>-1.5</c:v>
                </c:pt>
                <c:pt idx="1">
                  <c:v>1.5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'Установки схемы ТН (по схеме)'!$W$99</c:f>
              <c:strCache>
                <c:ptCount val="1"/>
                <c:pt idx="0">
                  <c:v>Uни</c:v>
                </c:pt>
              </c:strCache>
            </c:strRef>
          </c:tx>
          <c:spPr>
            <a:ln>
              <a:tailEnd type="stealth" w="lg" len="lg"/>
            </a:ln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схеме)'!$W$100:$X$100</c:f>
              <c:numCache>
                <c:formatCode>0.000</c:formatCode>
                <c:ptCount val="2"/>
                <c:pt idx="0">
                  <c:v>0</c:v>
                </c:pt>
                <c:pt idx="1">
                  <c:v>-1.5</c:v>
                </c:pt>
              </c:numCache>
            </c:numRef>
          </c:xVal>
          <c:yVal>
            <c:numRef>
              <c:f>'Установки схемы ТН (по схеме)'!$W$101:$X$101</c:f>
              <c:numCache>
                <c:formatCode>0.000</c:formatCode>
                <c:ptCount val="2"/>
                <c:pt idx="0">
                  <c:v>0</c:v>
                </c:pt>
                <c:pt idx="1">
                  <c:v>0.86602540378443904</c:v>
                </c:pt>
              </c:numCache>
            </c:numRef>
          </c:yVal>
          <c:smooth val="0"/>
        </c:ser>
        <c:ser>
          <c:idx val="5"/>
          <c:order val="3"/>
          <c:tx>
            <c:strRef>
              <c:f>'Установки схемы ТН (по схеме)'!$Y$99</c:f>
              <c:strCache>
                <c:ptCount val="1"/>
                <c:pt idx="0">
                  <c:v>Uик</c:v>
                </c:pt>
              </c:strCache>
            </c:strRef>
          </c:tx>
          <c:spPr>
            <a:ln>
              <a:solidFill>
                <a:srgbClr val="0000FF"/>
              </a:solidFill>
              <a:tailEnd type="stealth" w="lg" len="lg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7.6914435113438189E-3"/>
                  <c:y val="-2.479247688231678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схеме)'!$Y$100:$Z$100</c:f>
              <c:numCache>
                <c:formatCode>0.000</c:formatCode>
                <c:ptCount val="2"/>
                <c:pt idx="0">
                  <c:v>0</c:v>
                </c:pt>
                <c:pt idx="1">
                  <c:v>1.5</c:v>
                </c:pt>
              </c:numCache>
            </c:numRef>
          </c:xVal>
          <c:yVal>
            <c:numRef>
              <c:f>'Установки схемы ТН (по схеме)'!$Y$101:$Z$101</c:f>
              <c:numCache>
                <c:formatCode>0.000</c:formatCode>
                <c:ptCount val="2"/>
                <c:pt idx="0">
                  <c:v>0</c:v>
                </c:pt>
                <c:pt idx="1">
                  <c:v>-0.86602540378444004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'Установки схемы ТН (по схеме)'!$X$29</c:f>
              <c:strCache>
                <c:ptCount val="1"/>
                <c:pt idx="0">
                  <c:v>Ua</c:v>
                </c:pt>
              </c:strCache>
            </c:strRef>
          </c:tx>
          <c:spPr>
            <a:ln w="28575">
              <a:solidFill>
                <a:srgbClr val="FFFF00"/>
              </a:solidFill>
              <a:tailEnd type="stealth" w="lg" len="lg"/>
            </a:ln>
            <a:effectLst>
              <a:glow rad="25400">
                <a:schemeClr val="tx1"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5.0781166865127493E-2"/>
                  <c:y val="-3.521818197880081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схеме)'!$W$30:$X$30</c:f>
              <c:numCache>
                <c:formatCode>0.000</c:formatCode>
                <c:ptCount val="2"/>
                <c:pt idx="0">
                  <c:v>0</c:v>
                </c:pt>
                <c:pt idx="1">
                  <c:v>6.1257422745431001E-17</c:v>
                </c:pt>
              </c:numCache>
            </c:numRef>
          </c:xVal>
          <c:yVal>
            <c:numRef>
              <c:f>'Установки схемы ТН (по схеме)'!$W$31:$X$31</c:f>
              <c:numCache>
                <c:formatCode>0.000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5"/>
          <c:tx>
            <c:strRef>
              <c:f>'Установки схемы ТН (по схеме)'!$Z$29</c:f>
              <c:strCache>
                <c:ptCount val="1"/>
                <c:pt idx="0">
                  <c:v>Ub</c:v>
                </c:pt>
              </c:strCache>
            </c:strRef>
          </c:tx>
          <c:spPr>
            <a:ln>
              <a:solidFill>
                <a:srgbClr val="00B05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схеме)'!$Y$30:$Z$30</c:f>
              <c:numCache>
                <c:formatCode>0.000</c:formatCode>
                <c:ptCount val="2"/>
                <c:pt idx="0">
                  <c:v>0</c:v>
                </c:pt>
                <c:pt idx="1">
                  <c:v>0.86602540378443804</c:v>
                </c:pt>
              </c:numCache>
            </c:numRef>
          </c:xVal>
          <c:yVal>
            <c:numRef>
              <c:f>'Установки схемы ТН (по схеме)'!$Y$31:$Z$31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ser>
          <c:idx val="2"/>
          <c:order val="6"/>
          <c:tx>
            <c:strRef>
              <c:f>'Установки схемы ТН (по схеме)'!$AB$29</c:f>
              <c:strCache>
                <c:ptCount val="1"/>
                <c:pt idx="0">
                  <c:v>Uc</c:v>
                </c:pt>
              </c:strCache>
            </c:strRef>
          </c:tx>
          <c:spPr>
            <a:ln>
              <a:solidFill>
                <a:srgbClr val="C0000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4.0058037089109613E-2"/>
                  <c:y val="-5.7446316316215357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схеме)'!$AA$30:$AB$30</c:f>
              <c:numCache>
                <c:formatCode>0.000</c:formatCode>
                <c:ptCount val="2"/>
                <c:pt idx="0">
                  <c:v>0</c:v>
                </c:pt>
                <c:pt idx="1">
                  <c:v>-0.86602540378443904</c:v>
                </c:pt>
              </c:numCache>
            </c:numRef>
          </c:xVal>
          <c:yVal>
            <c:numRef>
              <c:f>'Установки схемы ТН (по схеме)'!$AA$31:$AB$31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37440"/>
        <c:axId val="123851520"/>
      </c:scatterChart>
      <c:valAx>
        <c:axId val="123837440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123851520"/>
        <c:crossesAt val="0"/>
        <c:crossBetween val="midCat"/>
      </c:valAx>
      <c:valAx>
        <c:axId val="123851520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0.000" sourceLinked="1"/>
        <c:majorTickMark val="out"/>
        <c:minorTickMark val="none"/>
        <c:tickLblPos val="nextTo"/>
        <c:crossAx val="123837440"/>
        <c:crossesAt val="0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'Установки схемы ТН (по схеме)'!$AD$125</c:f>
          <c:strCache>
            <c:ptCount val="1"/>
            <c:pt idx="0">
              <c:v>Векторная диаграмма схемы ТН 
защит класса 330-750кВ (ШЭ2710).
Схема подключения ТН: вариант 1.
(базовый вектор: Ua)</c:v>
            </c:pt>
          </c:strCache>
        </c:strRef>
      </c:tx>
      <c:layout>
        <c:manualLayout>
          <c:xMode val="edge"/>
          <c:yMode val="edge"/>
          <c:x val="0.59878458841744131"/>
          <c:y val="2.3096783174674604E-2"/>
        </c:manualLayout>
      </c:layout>
      <c:overlay val="0"/>
      <c:txPr>
        <a:bodyPr/>
        <a:lstStyle/>
        <a:p>
          <a:pPr algn="l">
            <a:defRPr sz="1200"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0409143378566844E-2"/>
          <c:y val="3.8219345116856263E-2"/>
          <c:w val="0.38650013999217453"/>
          <c:h val="0.92356130976628747"/>
        </c:manualLayout>
      </c:layout>
      <c:scatterChart>
        <c:scatterStyle val="lineMarker"/>
        <c:varyColors val="0"/>
        <c:ser>
          <c:idx val="4"/>
          <c:order val="0"/>
          <c:tx>
            <c:strRef>
              <c:f>'Установки схемы ТН (по схеме)'!$AC$117</c:f>
              <c:strCache>
                <c:ptCount val="1"/>
                <c:pt idx="0">
                  <c:v>Ось Re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схеме)'!$AD$117:$AE$117</c:f>
              <c:numCache>
                <c:formatCode>0.000</c:formatCode>
                <c:ptCount val="2"/>
                <c:pt idx="0">
                  <c:v>-1.8</c:v>
                </c:pt>
                <c:pt idx="1">
                  <c:v>1.8</c:v>
                </c:pt>
              </c:numCache>
            </c:numRef>
          </c:xVal>
          <c:yVal>
            <c:numRef>
              <c:f>'Установки схемы ТН (по схеме)'!$AD$118:$AE$118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6"/>
          <c:order val="1"/>
          <c:tx>
            <c:strRef>
              <c:f>'Установки схемы ТН (по схеме)'!$AC$118</c:f>
              <c:strCache>
                <c:ptCount val="1"/>
                <c:pt idx="0">
                  <c:v>Ось Im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схеме)'!$AD$118:$AE$118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'Установки схемы ТН (по схеме)'!$AD$117:$AE$117</c:f>
              <c:numCache>
                <c:formatCode>0.000</c:formatCode>
                <c:ptCount val="2"/>
                <c:pt idx="0">
                  <c:v>-1.8</c:v>
                </c:pt>
                <c:pt idx="1">
                  <c:v>1.8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'Установки схемы ТН (по схеме)'!$W$124</c:f>
              <c:strCache>
                <c:ptCount val="1"/>
                <c:pt idx="0">
                  <c:v>Uни</c:v>
                </c:pt>
              </c:strCache>
            </c:strRef>
          </c:tx>
          <c:spPr>
            <a:ln>
              <a:tailEnd type="stealth" w="lg" len="lg"/>
            </a:ln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схеме)'!$W$125:$X$125</c:f>
              <c:numCache>
                <c:formatCode>0.000</c:formatCode>
                <c:ptCount val="2"/>
                <c:pt idx="0">
                  <c:v>0</c:v>
                </c:pt>
                <c:pt idx="1">
                  <c:v>1.06100968535812E-16</c:v>
                </c:pt>
              </c:numCache>
            </c:numRef>
          </c:xVal>
          <c:yVal>
            <c:numRef>
              <c:f>'Установки схемы ТН (по схеме)'!$W$126:$X$126</c:f>
              <c:numCache>
                <c:formatCode>0.000</c:formatCode>
                <c:ptCount val="2"/>
                <c:pt idx="0">
                  <c:v>0</c:v>
                </c:pt>
                <c:pt idx="1">
                  <c:v>1.7320508075688801</c:v>
                </c:pt>
              </c:numCache>
            </c:numRef>
          </c:yVal>
          <c:smooth val="0"/>
        </c:ser>
        <c:ser>
          <c:idx val="5"/>
          <c:order val="3"/>
          <c:tx>
            <c:strRef>
              <c:f>'Установки схемы ТН (по схеме)'!$Y$124</c:f>
              <c:strCache>
                <c:ptCount val="1"/>
                <c:pt idx="0">
                  <c:v>Uиф</c:v>
                </c:pt>
              </c:strCache>
            </c:strRef>
          </c:tx>
          <c:spPr>
            <a:ln>
              <a:solidFill>
                <a:srgbClr val="0000FF"/>
              </a:solidFill>
              <a:tailEnd type="stealth" w="lg" len="lg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3.6195746925091907E-2"/>
                  <c:y val="4.56536096907221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схеме)'!$Y$125:$Z$125</c:f>
              <c:numCache>
                <c:formatCode>0.000</c:formatCode>
                <c:ptCount val="2"/>
                <c:pt idx="0">
                  <c:v>0</c:v>
                </c:pt>
                <c:pt idx="1">
                  <c:v>-1.5</c:v>
                </c:pt>
              </c:numCache>
            </c:numRef>
          </c:xVal>
          <c:yVal>
            <c:numRef>
              <c:f>'Установки схемы ТН (по схеме)'!$Y$126:$Z$126</c:f>
              <c:numCache>
                <c:formatCode>0.000</c:formatCode>
                <c:ptCount val="2"/>
                <c:pt idx="0">
                  <c:v>0</c:v>
                </c:pt>
                <c:pt idx="1">
                  <c:v>-0.86602540378444004</c:v>
                </c:pt>
              </c:numCache>
            </c:numRef>
          </c:yVal>
          <c:smooth val="0"/>
        </c:ser>
        <c:ser>
          <c:idx val="7"/>
          <c:order val="4"/>
          <c:tx>
            <c:strRef>
              <c:f>'Установки схемы ТН (по схеме)'!$AA$124</c:f>
              <c:strCache>
                <c:ptCount val="1"/>
                <c:pt idx="0">
                  <c:v>Uфк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  <a:tailEnd type="stealth" w="lg" len="lg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6.5975373690561737E-2"/>
                  <c:y val="2.3046267136547362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</c:sp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'Установки схемы ТН (по схеме)'!$AA$125:$AB$125</c:f>
              <c:numCache>
                <c:formatCode>0.000</c:formatCode>
                <c:ptCount val="2"/>
                <c:pt idx="0">
                  <c:v>0</c:v>
                </c:pt>
                <c:pt idx="1">
                  <c:v>1.5</c:v>
                </c:pt>
              </c:numCache>
            </c:numRef>
          </c:xVal>
          <c:yVal>
            <c:numRef>
              <c:f>'Установки схемы ТН (по схеме)'!$AA$126:$AB$126</c:f>
              <c:numCache>
                <c:formatCode>0.000</c:formatCode>
                <c:ptCount val="2"/>
                <c:pt idx="0">
                  <c:v>0</c:v>
                </c:pt>
                <c:pt idx="1">
                  <c:v>-0.86602540378444004</c:v>
                </c:pt>
              </c:numCache>
            </c:numRef>
          </c:yVal>
          <c:smooth val="0"/>
        </c:ser>
        <c:ser>
          <c:idx val="0"/>
          <c:order val="5"/>
          <c:tx>
            <c:strRef>
              <c:f>'Установки схемы ТН (по схеме)'!$X$29</c:f>
              <c:strCache>
                <c:ptCount val="1"/>
                <c:pt idx="0">
                  <c:v>Ua</c:v>
                </c:pt>
              </c:strCache>
            </c:strRef>
          </c:tx>
          <c:spPr>
            <a:ln w="28575">
              <a:solidFill>
                <a:srgbClr val="FFFF00"/>
              </a:solidFill>
              <a:tailEnd type="stealth" w="lg" len="lg"/>
            </a:ln>
            <a:effectLst>
              <a:glow rad="25400">
                <a:schemeClr val="tx1"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5.2415178398124429E-2"/>
                  <c:y val="-2.2122972951687976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схеме)'!$W$30:$X$30</c:f>
              <c:numCache>
                <c:formatCode>0.000</c:formatCode>
                <c:ptCount val="2"/>
                <c:pt idx="0">
                  <c:v>0</c:v>
                </c:pt>
                <c:pt idx="1">
                  <c:v>6.1257422745431001E-17</c:v>
                </c:pt>
              </c:numCache>
            </c:numRef>
          </c:xVal>
          <c:yVal>
            <c:numRef>
              <c:f>'Установки схемы ТН (по схеме)'!$W$31:$X$31</c:f>
              <c:numCache>
                <c:formatCode>0.000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6"/>
          <c:tx>
            <c:strRef>
              <c:f>'Установки схемы ТН (по схеме)'!$Z$29</c:f>
              <c:strCache>
                <c:ptCount val="1"/>
                <c:pt idx="0">
                  <c:v>Ub</c:v>
                </c:pt>
              </c:strCache>
            </c:strRef>
          </c:tx>
          <c:spPr>
            <a:ln>
              <a:solidFill>
                <a:srgbClr val="00B05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схеме)'!$Y$30:$Z$30</c:f>
              <c:numCache>
                <c:formatCode>0.000</c:formatCode>
                <c:ptCount val="2"/>
                <c:pt idx="0">
                  <c:v>0</c:v>
                </c:pt>
                <c:pt idx="1">
                  <c:v>0.86602540378443804</c:v>
                </c:pt>
              </c:numCache>
            </c:numRef>
          </c:xVal>
          <c:yVal>
            <c:numRef>
              <c:f>'Установки схемы ТН (по схеме)'!$Y$31:$Z$31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ser>
          <c:idx val="2"/>
          <c:order val="7"/>
          <c:tx>
            <c:strRef>
              <c:f>'Установки схемы ТН (по схеме)'!$AB$29</c:f>
              <c:strCache>
                <c:ptCount val="1"/>
                <c:pt idx="0">
                  <c:v>Uc</c:v>
                </c:pt>
              </c:strCache>
            </c:strRef>
          </c:tx>
          <c:spPr>
            <a:ln>
              <a:solidFill>
                <a:srgbClr val="C0000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схеме)'!$AA$30:$AB$30</c:f>
              <c:numCache>
                <c:formatCode>0.000</c:formatCode>
                <c:ptCount val="2"/>
                <c:pt idx="0">
                  <c:v>0</c:v>
                </c:pt>
                <c:pt idx="1">
                  <c:v>-0.86602540378443904</c:v>
                </c:pt>
              </c:numCache>
            </c:numRef>
          </c:xVal>
          <c:yVal>
            <c:numRef>
              <c:f>'Установки схемы ТН (по схеме)'!$AA$31:$AB$31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847680"/>
        <c:axId val="151849216"/>
      </c:scatterChart>
      <c:valAx>
        <c:axId val="151847680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151849216"/>
        <c:crossesAt val="0"/>
        <c:crossBetween val="midCat"/>
      </c:valAx>
      <c:valAx>
        <c:axId val="151849216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0.000" sourceLinked="1"/>
        <c:majorTickMark val="out"/>
        <c:minorTickMark val="none"/>
        <c:tickLblPos val="nextTo"/>
        <c:crossAx val="151847680"/>
        <c:crossesAt val="0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1"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Векторная диаграмма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(по показаниям терминала, 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б</a:t>
            </a:r>
            <a:r>
              <a:rPr lang="ru-RU" sz="1400" b="0"/>
              <a:t>азовый вектор </a:t>
            </a:r>
            <a:r>
              <a:rPr lang="en-US" sz="1400" b="0"/>
              <a:t>Ua</a:t>
            </a:r>
            <a:r>
              <a:rPr lang="ru-RU"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)</a:t>
            </a:r>
          </a:p>
        </c:rich>
      </c:tx>
      <c:layout>
        <c:manualLayout>
          <c:xMode val="edge"/>
          <c:yMode val="edge"/>
          <c:x val="7.8003050332459259E-2"/>
          <c:y val="5.20575448495614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4120275336229214"/>
          <c:y val="2.870277262900353E-3"/>
          <c:w val="0.55699924780307464"/>
          <c:h val="0.99408261015690669"/>
        </c:manualLayout>
      </c:layout>
      <c:scatterChart>
        <c:scatterStyle val="lineMarker"/>
        <c:varyColors val="0"/>
        <c:ser>
          <c:idx val="4"/>
          <c:order val="0"/>
          <c:tx>
            <c:strRef>
              <c:f>'Установки схемы ТН (по диагр.)'!$P$27</c:f>
              <c:strCache>
                <c:ptCount val="1"/>
                <c:pt idx="0">
                  <c:v>Ось Re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диагр.)'!$Q$27:$R$27</c:f>
              <c:numCache>
                <c:formatCode>0.000</c:formatCode>
                <c:ptCount val="2"/>
                <c:pt idx="0">
                  <c:v>-2</c:v>
                </c:pt>
                <c:pt idx="1">
                  <c:v>2</c:v>
                </c:pt>
              </c:numCache>
            </c:numRef>
          </c:xVal>
          <c:yVal>
            <c:numRef>
              <c:f>'Установки схемы ТН (по диагр.)'!$Q$28:$R$28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6"/>
          <c:order val="1"/>
          <c:tx>
            <c:strRef>
              <c:f>'Установки схемы ТН (по диагр.)'!$P$28</c:f>
              <c:strCache>
                <c:ptCount val="1"/>
                <c:pt idx="0">
                  <c:v>Ось Im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диагр.)'!$Q$28:$R$28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'Установки схемы ТН (по диагр.)'!$Q$27:$R$27</c:f>
              <c:numCache>
                <c:formatCode>0.000</c:formatCode>
                <c:ptCount val="2"/>
                <c:pt idx="0">
                  <c:v>-2</c:v>
                </c:pt>
                <c:pt idx="1">
                  <c:v>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'Установки схемы ТН (по диагр.)'!$L$26</c:f>
              <c:strCache>
                <c:ptCount val="1"/>
                <c:pt idx="0">
                  <c:v>Uни</c:v>
                </c:pt>
              </c:strCache>
            </c:strRef>
          </c:tx>
          <c:spPr>
            <a:ln>
              <a:tailEnd type="stealth" w="lg" len="lg"/>
            </a:ln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диагр.)'!$L$27:$M$27</c:f>
              <c:numCache>
                <c:formatCode>0.000</c:formatCode>
                <c:ptCount val="2"/>
                <c:pt idx="0">
                  <c:v>0</c:v>
                </c:pt>
                <c:pt idx="1">
                  <c:v>-3.18302905607436E-16</c:v>
                </c:pt>
              </c:numCache>
            </c:numRef>
          </c:xVal>
          <c:yVal>
            <c:numRef>
              <c:f>'Установки схемы ТН (по диагр.)'!$L$28:$M$28</c:f>
              <c:numCache>
                <c:formatCode>0.000</c:formatCode>
                <c:ptCount val="2"/>
                <c:pt idx="0">
                  <c:v>0</c:v>
                </c:pt>
                <c:pt idx="1">
                  <c:v>-1.7320508075688801</c:v>
                </c:pt>
              </c:numCache>
            </c:numRef>
          </c:yVal>
          <c:smooth val="0"/>
        </c:ser>
        <c:ser>
          <c:idx val="5"/>
          <c:order val="3"/>
          <c:tx>
            <c:strRef>
              <c:f>'Установки схемы ТН (по диагр.)'!$N$26</c:f>
              <c:strCache>
                <c:ptCount val="1"/>
                <c:pt idx="0">
                  <c:v>Uик</c:v>
                </c:pt>
              </c:strCache>
            </c:strRef>
          </c:tx>
          <c:spPr>
            <a:ln>
              <a:solidFill>
                <a:srgbClr val="0000FF"/>
              </a:solidFill>
              <a:tailEnd type="stealth" w="lg" len="lg"/>
            </a:ln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диагр.)'!$N$27:$O$27</c:f>
              <c:numCache>
                <c:formatCode>0.000</c:formatCode>
                <c:ptCount val="2"/>
                <c:pt idx="0">
                  <c:v>0</c:v>
                </c:pt>
                <c:pt idx="1">
                  <c:v>5.3050484267905896E-16</c:v>
                </c:pt>
              </c:numCache>
            </c:numRef>
          </c:xVal>
          <c:yVal>
            <c:numRef>
              <c:f>'Установки схемы ТН (по диагр.)'!$N$28:$O$28</c:f>
              <c:numCache>
                <c:formatCode>0.000</c:formatCode>
                <c:ptCount val="2"/>
                <c:pt idx="0">
                  <c:v>0</c:v>
                </c:pt>
                <c:pt idx="1">
                  <c:v>1.7320508075688801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'Установки схемы ТН (по диагр.)'!$L$21</c:f>
              <c:strCache>
                <c:ptCount val="1"/>
                <c:pt idx="0">
                  <c:v>Ua</c:v>
                </c:pt>
              </c:strCache>
            </c:strRef>
          </c:tx>
          <c:spPr>
            <a:ln w="28575">
              <a:solidFill>
                <a:srgbClr val="FFFF00"/>
              </a:solidFill>
              <a:tailEnd type="stealth" w="lg" len="lg"/>
            </a:ln>
            <a:effectLst>
              <a:glow rad="25400">
                <a:schemeClr val="tx1"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6.9977601431672894E-4"/>
                  <c:y val="2.598410611584734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диагр.)'!$L$22:$M$22</c:f>
              <c:numCache>
                <c:formatCode>0.000</c:formatCode>
                <c:ptCount val="2"/>
                <c:pt idx="0">
                  <c:v>0</c:v>
                </c:pt>
                <c:pt idx="1">
                  <c:v>6.1257422745431001E-17</c:v>
                </c:pt>
              </c:numCache>
            </c:numRef>
          </c:xVal>
          <c:yVal>
            <c:numRef>
              <c:f>'Установки схемы ТН (по диагр.)'!$L$23:$M$23</c:f>
              <c:numCache>
                <c:formatCode>0.000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5"/>
          <c:tx>
            <c:strRef>
              <c:f>'Установки схемы ТН (по диагр.)'!$N$21</c:f>
              <c:strCache>
                <c:ptCount val="1"/>
                <c:pt idx="0">
                  <c:v>Ub</c:v>
                </c:pt>
              </c:strCache>
            </c:strRef>
          </c:tx>
          <c:spPr>
            <a:ln>
              <a:solidFill>
                <a:srgbClr val="00B05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диагр.)'!$N$22:$O$22</c:f>
              <c:numCache>
                <c:formatCode>0.000</c:formatCode>
                <c:ptCount val="2"/>
                <c:pt idx="0">
                  <c:v>0</c:v>
                </c:pt>
                <c:pt idx="1">
                  <c:v>0.86602540378443804</c:v>
                </c:pt>
              </c:numCache>
            </c:numRef>
          </c:xVal>
          <c:yVal>
            <c:numRef>
              <c:f>'Установки схемы ТН (по диагр.)'!$N$23:$O$23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ser>
          <c:idx val="2"/>
          <c:order val="6"/>
          <c:tx>
            <c:strRef>
              <c:f>'Установки схемы ТН (по диагр.)'!$P$21</c:f>
              <c:strCache>
                <c:ptCount val="1"/>
                <c:pt idx="0">
                  <c:v>Uc</c:v>
                </c:pt>
              </c:strCache>
            </c:strRef>
          </c:tx>
          <c:spPr>
            <a:ln>
              <a:solidFill>
                <a:srgbClr val="C0000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диагр.)'!$P$22:$Q$22</c:f>
              <c:numCache>
                <c:formatCode>0.000</c:formatCode>
                <c:ptCount val="2"/>
                <c:pt idx="0">
                  <c:v>0</c:v>
                </c:pt>
                <c:pt idx="1">
                  <c:v>-0.86602540378443904</c:v>
                </c:pt>
              </c:numCache>
            </c:numRef>
          </c:xVal>
          <c:yVal>
            <c:numRef>
              <c:f>'Установки схемы ТН (по диагр.)'!$P$23:$Q$23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258816"/>
        <c:axId val="152276992"/>
      </c:scatterChart>
      <c:valAx>
        <c:axId val="152258816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152276992"/>
        <c:crossesAt val="0"/>
        <c:crossBetween val="midCat"/>
      </c:valAx>
      <c:valAx>
        <c:axId val="152276992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0.000" sourceLinked="1"/>
        <c:majorTickMark val="out"/>
        <c:minorTickMark val="none"/>
        <c:tickLblPos val="nextTo"/>
        <c:crossAx val="152258816"/>
        <c:crossesAt val="0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1"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Векторная диаграмма 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при скорректированных 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установках схемы ТН 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baseline="0">
                <a:effectLst/>
              </a:rPr>
              <a:t>(по показаниям терминала, </a:t>
            </a:r>
            <a:endParaRPr lang="ru-RU" sz="1400">
              <a:effectLst/>
            </a:endParaRP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baseline="0">
                <a:effectLst/>
              </a:rPr>
              <a:t>базовый вектор </a:t>
            </a:r>
            <a:r>
              <a:rPr lang="en-US" sz="1400" b="0" i="0" baseline="0">
                <a:effectLst/>
              </a:rPr>
              <a:t>Ua</a:t>
            </a:r>
            <a:r>
              <a:rPr lang="ru-RU" sz="1400" b="0" i="0" baseline="0">
                <a:effectLst/>
              </a:rPr>
              <a:t>)</a:t>
            </a:r>
            <a:endParaRPr lang="ru-RU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7.8193354022080649E-2"/>
          <c:y val="6.09091679547353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3850350735587479"/>
          <c:y val="9.3227068794879894E-3"/>
          <c:w val="0.56149649264412516"/>
          <c:h val="0.9862605819146838"/>
        </c:manualLayout>
      </c:layout>
      <c:scatterChart>
        <c:scatterStyle val="lineMarker"/>
        <c:varyColors val="0"/>
        <c:ser>
          <c:idx val="4"/>
          <c:order val="0"/>
          <c:tx>
            <c:strRef>
              <c:f>'Установки схемы ТН (по диагр.)'!$P$27</c:f>
              <c:strCache>
                <c:ptCount val="1"/>
                <c:pt idx="0">
                  <c:v>Ось Re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диагр.)'!$Q$27:$R$27</c:f>
              <c:numCache>
                <c:formatCode>0.000</c:formatCode>
                <c:ptCount val="2"/>
                <c:pt idx="0">
                  <c:v>-2</c:v>
                </c:pt>
                <c:pt idx="1">
                  <c:v>2</c:v>
                </c:pt>
              </c:numCache>
            </c:numRef>
          </c:xVal>
          <c:yVal>
            <c:numRef>
              <c:f>'Установки схемы ТН (по диагр.)'!$Q$28:$R$28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6"/>
          <c:order val="1"/>
          <c:tx>
            <c:strRef>
              <c:f>'Установки схемы ТН (по диагр.)'!$P$28</c:f>
              <c:strCache>
                <c:ptCount val="1"/>
                <c:pt idx="0">
                  <c:v>Ось Im</c:v>
                </c:pt>
              </c:strCache>
            </c:strRef>
          </c:tx>
          <c:spPr>
            <a:ln>
              <a:solidFill>
                <a:srgbClr val="DDDDDD"/>
              </a:solidFill>
            </a:ln>
          </c:spPr>
          <c:marker>
            <c:symbol val="none"/>
          </c:marker>
          <c:xVal>
            <c:numRef>
              <c:f>'Установки схемы ТН (по диагр.)'!$Q$28:$R$28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'Установки схемы ТН (по диагр.)'!$Q$27:$R$27</c:f>
              <c:numCache>
                <c:formatCode>0.000</c:formatCode>
                <c:ptCount val="2"/>
                <c:pt idx="0">
                  <c:v>-2</c:v>
                </c:pt>
                <c:pt idx="1">
                  <c:v>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'Установки схемы ТН (по диагр.)'!$M$42</c:f>
              <c:strCache>
                <c:ptCount val="1"/>
                <c:pt idx="0">
                  <c:v>Uни</c:v>
                </c:pt>
              </c:strCache>
            </c:strRef>
          </c:tx>
          <c:spPr>
            <a:ln>
              <a:tailEnd type="stealth" w="lg" len="lg"/>
            </a:ln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диагр.)'!$M$43:$N$43</c:f>
              <c:numCache>
                <c:formatCode>0.000</c:formatCode>
                <c:ptCount val="2"/>
                <c:pt idx="0">
                  <c:v>0</c:v>
                </c:pt>
                <c:pt idx="1">
                  <c:v>1.06100968535812E-16</c:v>
                </c:pt>
              </c:numCache>
            </c:numRef>
          </c:xVal>
          <c:yVal>
            <c:numRef>
              <c:f>'Установки схемы ТН (по диагр.)'!$M$44:$N$44</c:f>
              <c:numCache>
                <c:formatCode>0.000</c:formatCode>
                <c:ptCount val="2"/>
                <c:pt idx="0">
                  <c:v>0</c:v>
                </c:pt>
                <c:pt idx="1">
                  <c:v>1.7320508075688801</c:v>
                </c:pt>
              </c:numCache>
            </c:numRef>
          </c:yVal>
          <c:smooth val="0"/>
        </c:ser>
        <c:ser>
          <c:idx val="5"/>
          <c:order val="3"/>
          <c:tx>
            <c:strRef>
              <c:f>'Установки схемы ТН (по диагр.)'!$O$42</c:f>
              <c:strCache>
                <c:ptCount val="1"/>
                <c:pt idx="0">
                  <c:v>Uик</c:v>
                </c:pt>
              </c:strCache>
            </c:strRef>
          </c:tx>
          <c:spPr>
            <a:ln>
              <a:solidFill>
                <a:srgbClr val="0000FF"/>
              </a:solidFill>
              <a:tailEnd type="stealth" w="lg" len="lg"/>
            </a:ln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диагр.)'!$O$43:$P$43</c:f>
              <c:numCache>
                <c:formatCode>0.000</c:formatCode>
                <c:ptCount val="2"/>
                <c:pt idx="0">
                  <c:v>0</c:v>
                </c:pt>
                <c:pt idx="1">
                  <c:v>-3.18302905607436E-16</c:v>
                </c:pt>
              </c:numCache>
            </c:numRef>
          </c:xVal>
          <c:yVal>
            <c:numRef>
              <c:f>'Установки схемы ТН (по диагр.)'!$O$44:$P$44</c:f>
              <c:numCache>
                <c:formatCode>0.000</c:formatCode>
                <c:ptCount val="2"/>
                <c:pt idx="0">
                  <c:v>0</c:v>
                </c:pt>
                <c:pt idx="1">
                  <c:v>-1.7320508075688801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'Установки схемы ТН (по диагр.)'!$L$21</c:f>
              <c:strCache>
                <c:ptCount val="1"/>
                <c:pt idx="0">
                  <c:v>Ua</c:v>
                </c:pt>
              </c:strCache>
            </c:strRef>
          </c:tx>
          <c:spPr>
            <a:ln w="28575">
              <a:solidFill>
                <a:srgbClr val="FFFF00"/>
              </a:solidFill>
              <a:tailEnd type="stealth" w="lg" len="lg"/>
            </a:ln>
            <a:effectLst>
              <a:glow rad="25400">
                <a:schemeClr val="tx1"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5.0781166865127493E-2"/>
                  <c:y val="-3.521818197880081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диагр.)'!$L$22:$M$22</c:f>
              <c:numCache>
                <c:formatCode>0.000</c:formatCode>
                <c:ptCount val="2"/>
                <c:pt idx="0">
                  <c:v>0</c:v>
                </c:pt>
                <c:pt idx="1">
                  <c:v>6.1257422745431001E-17</c:v>
                </c:pt>
              </c:numCache>
            </c:numRef>
          </c:xVal>
          <c:yVal>
            <c:numRef>
              <c:f>'Установки схемы ТН (по диагр.)'!$L$23:$M$23</c:f>
              <c:numCache>
                <c:formatCode>0.000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5"/>
          <c:tx>
            <c:strRef>
              <c:f>'Установки схемы ТН (по диагр.)'!$N$21</c:f>
              <c:strCache>
                <c:ptCount val="1"/>
                <c:pt idx="0">
                  <c:v>Ub</c:v>
                </c:pt>
              </c:strCache>
            </c:strRef>
          </c:tx>
          <c:spPr>
            <a:ln>
              <a:solidFill>
                <a:srgbClr val="00B05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диагр.)'!$N$22:$O$22</c:f>
              <c:numCache>
                <c:formatCode>0.000</c:formatCode>
                <c:ptCount val="2"/>
                <c:pt idx="0">
                  <c:v>0</c:v>
                </c:pt>
                <c:pt idx="1">
                  <c:v>0.86602540378443804</c:v>
                </c:pt>
              </c:numCache>
            </c:numRef>
          </c:xVal>
          <c:yVal>
            <c:numRef>
              <c:f>'Установки схемы ТН (по диагр.)'!$N$23:$O$23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ser>
          <c:idx val="2"/>
          <c:order val="6"/>
          <c:tx>
            <c:strRef>
              <c:f>'Установки схемы ТН (по диагр.)'!$P$21</c:f>
              <c:strCache>
                <c:ptCount val="1"/>
                <c:pt idx="0">
                  <c:v>Uc</c:v>
                </c:pt>
              </c:strCache>
            </c:strRef>
          </c:tx>
          <c:spPr>
            <a:ln>
              <a:solidFill>
                <a:srgbClr val="C00000"/>
              </a:solidFill>
              <a:tailEnd type="stealth" w="lg" len="lg"/>
            </a:ln>
            <a:effectLst>
              <a:glow rad="25400">
                <a:schemeClr val="tx1">
                  <a:lumMod val="65000"/>
                  <a:lumOff val="35000"/>
                  <a:alpha val="50000"/>
                </a:schemeClr>
              </a:glow>
            </a:effectLst>
          </c:spPr>
          <c:marker>
            <c:symbol val="none"/>
          </c:marker>
          <c:dLbls>
            <c:dLbl>
              <c:idx val="1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'Установки схемы ТН (по диагр.)'!$P$22:$Q$22</c:f>
              <c:numCache>
                <c:formatCode>0.000</c:formatCode>
                <c:ptCount val="2"/>
                <c:pt idx="0">
                  <c:v>0</c:v>
                </c:pt>
                <c:pt idx="1">
                  <c:v>-0.86602540378443904</c:v>
                </c:pt>
              </c:numCache>
            </c:numRef>
          </c:xVal>
          <c:yVal>
            <c:numRef>
              <c:f>'Установки схемы ТН (по диагр.)'!$P$23:$Q$23</c:f>
              <c:numCache>
                <c:formatCode>0.000</c:formatCode>
                <c:ptCount val="2"/>
                <c:pt idx="0">
                  <c:v>0</c:v>
                </c:pt>
                <c:pt idx="1">
                  <c:v>-0.5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001152"/>
        <c:axId val="152011136"/>
      </c:scatterChart>
      <c:valAx>
        <c:axId val="152001152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152011136"/>
        <c:crossesAt val="0"/>
        <c:crossBetween val="midCat"/>
      </c:valAx>
      <c:valAx>
        <c:axId val="152011136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0.000" sourceLinked="1"/>
        <c:majorTickMark val="out"/>
        <c:minorTickMark val="none"/>
        <c:tickLblPos val="nextTo"/>
        <c:crossAx val="152001152"/>
        <c:crossesAt val="0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png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35718</xdr:colOff>
      <xdr:row>3</xdr:row>
      <xdr:rowOff>11906</xdr:rowOff>
    </xdr:from>
    <xdr:to>
      <xdr:col>9</xdr:col>
      <xdr:colOff>559594</xdr:colOff>
      <xdr:row>6</xdr:row>
      <xdr:rowOff>128587</xdr:rowOff>
    </xdr:to>
    <xdr:pic>
      <xdr:nvPicPr>
        <xdr:cNvPr id="5" name="Рисунок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33624" y="595312"/>
          <a:ext cx="5953126" cy="688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266277</xdr:colOff>
      <xdr:row>22</xdr:row>
      <xdr:rowOff>67732</xdr:rowOff>
    </xdr:from>
    <xdr:to>
      <xdr:col>32</xdr:col>
      <xdr:colOff>59531</xdr:colOff>
      <xdr:row>56</xdr:row>
      <xdr:rowOff>142875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13204</xdr:colOff>
      <xdr:row>66</xdr:row>
      <xdr:rowOff>31725</xdr:rowOff>
    </xdr:from>
    <xdr:to>
      <xdr:col>31</xdr:col>
      <xdr:colOff>476250</xdr:colOff>
      <xdr:row>80</xdr:row>
      <xdr:rowOff>139469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20</xdr:col>
      <xdr:colOff>16834</xdr:colOff>
      <xdr:row>89</xdr:row>
      <xdr:rowOff>71440</xdr:rowOff>
    </xdr:from>
    <xdr:to>
      <xdr:col>31</xdr:col>
      <xdr:colOff>547687</xdr:colOff>
      <xdr:row>103</xdr:row>
      <xdr:rowOff>39122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38100</xdr:rowOff>
        </xdr:from>
        <xdr:to>
          <xdr:col>15</xdr:col>
          <xdr:colOff>533400</xdr:colOff>
          <xdr:row>27</xdr:row>
          <xdr:rowOff>190500</xdr:rowOff>
        </xdr:to>
        <xdr:sp macro="" textlink="">
          <xdr:nvSpPr>
            <xdr:cNvPr id="5158" name="Object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9525</xdr:rowOff>
        </xdr:from>
        <xdr:to>
          <xdr:col>15</xdr:col>
          <xdr:colOff>438150</xdr:colOff>
          <xdr:row>49</xdr:row>
          <xdr:rowOff>95250</xdr:rowOff>
        </xdr:to>
        <xdr:sp macro="" textlink="">
          <xdr:nvSpPr>
            <xdr:cNvPr id="5167" name="Object 47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20</xdr:col>
      <xdr:colOff>1697</xdr:colOff>
      <xdr:row>112</xdr:row>
      <xdr:rowOff>49324</xdr:rowOff>
    </xdr:from>
    <xdr:to>
      <xdr:col>31</xdr:col>
      <xdr:colOff>583404</xdr:colOff>
      <xdr:row>127</xdr:row>
      <xdr:rowOff>49417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66</xdr:row>
          <xdr:rowOff>228600</xdr:rowOff>
        </xdr:from>
        <xdr:to>
          <xdr:col>17</xdr:col>
          <xdr:colOff>9525</xdr:colOff>
          <xdr:row>79</xdr:row>
          <xdr:rowOff>9525</xdr:rowOff>
        </xdr:to>
        <xdr:sp macro="" textlink="">
          <xdr:nvSpPr>
            <xdr:cNvPr id="5182" name="Object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90</xdr:row>
          <xdr:rowOff>0</xdr:rowOff>
        </xdr:from>
        <xdr:to>
          <xdr:col>17</xdr:col>
          <xdr:colOff>9525</xdr:colOff>
          <xdr:row>100</xdr:row>
          <xdr:rowOff>180975</xdr:rowOff>
        </xdr:to>
        <xdr:sp macro="" textlink="">
          <xdr:nvSpPr>
            <xdr:cNvPr id="5184" name="Object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113</xdr:row>
          <xdr:rowOff>0</xdr:rowOff>
        </xdr:from>
        <xdr:to>
          <xdr:col>16</xdr:col>
          <xdr:colOff>504825</xdr:colOff>
          <xdr:row>125</xdr:row>
          <xdr:rowOff>104775</xdr:rowOff>
        </xdr:to>
        <xdr:sp macro="" textlink="">
          <xdr:nvSpPr>
            <xdr:cNvPr id="5185" name="Object 65" hidden="1">
              <a:extLst>
                <a:ext uri="{63B3BB69-23CF-44E3-9099-C40C66FF867C}">
                  <a14:compatExt spid="_x0000_s5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2397</xdr:colOff>
      <xdr:row>12</xdr:row>
      <xdr:rowOff>165685</xdr:rowOff>
    </xdr:from>
    <xdr:to>
      <xdr:col>19</xdr:col>
      <xdr:colOff>285751</xdr:colOff>
      <xdr:row>29</xdr:row>
      <xdr:rowOff>139473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530683</xdr:colOff>
      <xdr:row>33</xdr:row>
      <xdr:rowOff>150482</xdr:rowOff>
    </xdr:from>
    <xdr:to>
      <xdr:col>19</xdr:col>
      <xdr:colOff>258535</xdr:colOff>
      <xdr:row>51</xdr:row>
      <xdr:rowOff>68036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309561</xdr:colOff>
      <xdr:row>3</xdr:row>
      <xdr:rowOff>0</xdr:rowOff>
    </xdr:from>
    <xdr:to>
      <xdr:col>10</xdr:col>
      <xdr:colOff>1713046</xdr:colOff>
      <xdr:row>46</xdr:row>
      <xdr:rowOff>1033198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607219"/>
          <a:ext cx="7809047" cy="973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19</xdr:col>
      <xdr:colOff>2475047</xdr:colOff>
      <xdr:row>46</xdr:row>
      <xdr:rowOff>1602722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607219"/>
          <a:ext cx="7809047" cy="103061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3</xdr:row>
      <xdr:rowOff>1</xdr:rowOff>
    </xdr:from>
    <xdr:to>
      <xdr:col>10</xdr:col>
      <xdr:colOff>773907</xdr:colOff>
      <xdr:row>51</xdr:row>
      <xdr:rowOff>157070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4434"/>
        <a:stretch/>
      </xdr:blipFill>
      <xdr:spPr>
        <a:xfrm>
          <a:off x="8048626" y="600076"/>
          <a:ext cx="6869906" cy="9758269"/>
        </a:xfrm>
        <a:prstGeom prst="rect">
          <a:avLst/>
        </a:prstGeom>
      </xdr:spPr>
    </xdr:pic>
    <xdr:clientData/>
  </xdr:twoCellAnchor>
  <xdr:twoCellAnchor editAs="oneCell">
    <xdr:from>
      <xdr:col>13</xdr:col>
      <xdr:colOff>71438</xdr:colOff>
      <xdr:row>5</xdr:row>
      <xdr:rowOff>11906</xdr:rowOff>
    </xdr:from>
    <xdr:to>
      <xdr:col>19</xdr:col>
      <xdr:colOff>106687</xdr:colOff>
      <xdr:row>56</xdr:row>
      <xdr:rowOff>142874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063913" y="1012031"/>
          <a:ext cx="4607249" cy="10332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261938</xdr:colOff>
      <xdr:row>5</xdr:row>
      <xdr:rowOff>0</xdr:rowOff>
    </xdr:from>
    <xdr:to>
      <xdr:col>28</xdr:col>
      <xdr:colOff>245270</xdr:colOff>
      <xdr:row>49</xdr:row>
      <xdr:rowOff>139700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50413" y="1000125"/>
          <a:ext cx="4876800" cy="894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261938</xdr:colOff>
      <xdr:row>5</xdr:row>
      <xdr:rowOff>0</xdr:rowOff>
    </xdr:from>
    <xdr:to>
      <xdr:col>37</xdr:col>
      <xdr:colOff>71438</xdr:colOff>
      <xdr:row>52</xdr:row>
      <xdr:rowOff>60325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17788" y="1000125"/>
          <a:ext cx="5476875" cy="946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261938</xdr:colOff>
      <xdr:row>5</xdr:row>
      <xdr:rowOff>0</xdr:rowOff>
    </xdr:from>
    <xdr:to>
      <xdr:col>44</xdr:col>
      <xdr:colOff>481013</xdr:colOff>
      <xdr:row>52</xdr:row>
      <xdr:rowOff>22225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56663" y="1000125"/>
          <a:ext cx="5553075" cy="942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11</xdr:col>
      <xdr:colOff>726281</xdr:colOff>
      <xdr:row>22</xdr:row>
      <xdr:rowOff>147375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607219"/>
          <a:ext cx="7084219" cy="39930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11</xdr:col>
      <xdr:colOff>748704</xdr:colOff>
      <xdr:row>26</xdr:row>
      <xdr:rowOff>123955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4452938"/>
          <a:ext cx="7106642" cy="93358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</xdr:row>
      <xdr:rowOff>0</xdr:rowOff>
    </xdr:from>
    <xdr:to>
      <xdr:col>21</xdr:col>
      <xdr:colOff>1003388</xdr:colOff>
      <xdr:row>54</xdr:row>
      <xdr:rowOff>130968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60531" y="607219"/>
          <a:ext cx="7099388" cy="104536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11</xdr:col>
      <xdr:colOff>750036</xdr:colOff>
      <xdr:row>52</xdr:row>
      <xdr:rowOff>140494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607219"/>
          <a:ext cx="7107974" cy="10058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9</xdr:row>
      <xdr:rowOff>0</xdr:rowOff>
    </xdr:from>
    <xdr:to>
      <xdr:col>1</xdr:col>
      <xdr:colOff>2114988</xdr:colOff>
      <xdr:row>22</xdr:row>
      <xdr:rowOff>171069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714500"/>
          <a:ext cx="3134163" cy="2914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Visio1.vsdx"/><Relationship Id="rId13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image" Target="../media/image5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_________Microsoft_Visio_2003_20102.vsd"/><Relationship Id="rId11" Type="http://schemas.openxmlformats.org/officeDocument/2006/relationships/package" Target="../embeddings/_________Microsoft_Visio3.vsdx"/><Relationship Id="rId5" Type="http://schemas.openxmlformats.org/officeDocument/2006/relationships/image" Target="../media/image2.emf"/><Relationship Id="rId10" Type="http://schemas.openxmlformats.org/officeDocument/2006/relationships/package" Target="../embeddings/_________Microsoft_Visio2.vsdx"/><Relationship Id="rId4" Type="http://schemas.openxmlformats.org/officeDocument/2006/relationships/oleObject" Target="../embeddings/_________Microsoft_Visio_2003_20101.vsd"/><Relationship Id="rId9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Z71"/>
  <sheetViews>
    <sheetView tabSelected="1" zoomScale="90" zoomScaleNormal="90" workbookViewId="0">
      <pane ySplit="38" topLeftCell="A39" activePane="bottomLeft" state="frozen"/>
      <selection pane="bottomLeft" activeCell="D30" sqref="D30"/>
    </sheetView>
  </sheetViews>
  <sheetFormatPr defaultRowHeight="15" x14ac:dyDescent="0.2"/>
  <cols>
    <col min="1" max="2" width="7.109375" customWidth="1"/>
    <col min="3" max="3" width="9.88671875" bestFit="1" customWidth="1"/>
    <col min="4" max="4" width="5.5546875" customWidth="1"/>
    <col min="5" max="5" width="27.77734375" customWidth="1"/>
    <col min="6" max="10" width="8.88671875" customWidth="1"/>
    <col min="11" max="12" width="8" customWidth="1"/>
    <col min="13" max="14" width="8.88671875" customWidth="1"/>
    <col min="15" max="25" width="7.109375" customWidth="1"/>
  </cols>
  <sheetData>
    <row r="1" spans="1:26" x14ac:dyDescent="0.2">
      <c r="A1" s="10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0"/>
      <c r="Q1" s="10"/>
      <c r="R1" s="10"/>
      <c r="S1" s="10"/>
      <c r="T1" s="10"/>
      <c r="U1" s="10"/>
      <c r="V1" s="10"/>
      <c r="W1" s="10"/>
      <c r="X1" s="10"/>
      <c r="Y1" s="10"/>
      <c r="Z1" s="6"/>
    </row>
    <row r="2" spans="1:26" ht="15.75" thickBot="1" x14ac:dyDescent="0.25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6"/>
    </row>
    <row r="3" spans="1:26" x14ac:dyDescent="0.2">
      <c r="A3" s="10"/>
      <c r="B3" s="11"/>
      <c r="C3" s="12"/>
      <c r="D3" s="13"/>
      <c r="E3" s="13"/>
      <c r="F3" s="13"/>
      <c r="G3" s="13"/>
      <c r="H3" s="13"/>
      <c r="I3" s="13"/>
      <c r="J3" s="13"/>
      <c r="K3" s="13"/>
      <c r="L3" s="13"/>
      <c r="M3" s="13"/>
      <c r="N3" s="14"/>
      <c r="O3" s="11"/>
      <c r="P3" s="10"/>
      <c r="Q3" s="10"/>
      <c r="R3" s="10"/>
      <c r="S3" s="10"/>
      <c r="T3" s="10"/>
      <c r="U3" s="10"/>
      <c r="V3" s="10"/>
      <c r="W3" s="10"/>
      <c r="X3" s="10"/>
      <c r="Y3" s="10"/>
      <c r="Z3" s="6"/>
    </row>
    <row r="4" spans="1:26" x14ac:dyDescent="0.2">
      <c r="A4" s="10"/>
      <c r="B4" s="11"/>
      <c r="C4" s="15"/>
      <c r="D4" s="16"/>
      <c r="E4" s="16"/>
      <c r="F4" s="16"/>
      <c r="G4" s="16"/>
      <c r="H4" s="16"/>
      <c r="I4" s="16"/>
      <c r="J4" s="16"/>
      <c r="K4" s="16"/>
      <c r="L4" s="16"/>
      <c r="M4" s="16"/>
      <c r="N4" s="17"/>
      <c r="O4" s="11"/>
      <c r="P4" s="10"/>
      <c r="Q4" s="10"/>
      <c r="R4" s="10"/>
      <c r="S4" s="10"/>
      <c r="T4" s="10"/>
      <c r="U4" s="10"/>
      <c r="V4" s="10"/>
      <c r="W4" s="10"/>
      <c r="X4" s="10"/>
      <c r="Y4" s="10"/>
      <c r="Z4" s="6"/>
    </row>
    <row r="5" spans="1:26" x14ac:dyDescent="0.2">
      <c r="A5" s="10"/>
      <c r="B5" s="11"/>
      <c r="C5" s="15"/>
      <c r="D5" s="16"/>
      <c r="E5" s="16"/>
      <c r="F5" s="16"/>
      <c r="G5" s="16"/>
      <c r="H5" s="16"/>
      <c r="I5" s="16"/>
      <c r="J5" s="16"/>
      <c r="K5" s="16"/>
      <c r="L5" s="16"/>
      <c r="M5" s="16"/>
      <c r="N5" s="17"/>
      <c r="O5" s="11"/>
      <c r="P5" s="10"/>
      <c r="Q5" s="10"/>
      <c r="R5" s="10"/>
      <c r="S5" s="10"/>
      <c r="T5" s="10"/>
      <c r="U5" s="10"/>
      <c r="V5" s="10"/>
      <c r="W5" s="10"/>
      <c r="X5" s="10"/>
      <c r="Y5" s="10"/>
      <c r="Z5" s="6"/>
    </row>
    <row r="6" spans="1:26" x14ac:dyDescent="0.2">
      <c r="A6" s="10"/>
      <c r="B6" s="11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7"/>
      <c r="O6" s="11"/>
      <c r="P6" s="10"/>
      <c r="Q6" s="10"/>
      <c r="R6" s="10"/>
      <c r="S6" s="10"/>
      <c r="T6" s="10"/>
      <c r="U6" s="10"/>
      <c r="V6" s="10"/>
      <c r="W6" s="10"/>
      <c r="X6" s="10"/>
      <c r="Y6" s="10"/>
      <c r="Z6" s="6"/>
    </row>
    <row r="7" spans="1:26" x14ac:dyDescent="0.2">
      <c r="A7" s="10"/>
      <c r="B7" s="11"/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7"/>
      <c r="O7" s="11"/>
      <c r="P7" s="10"/>
      <c r="Q7" s="10"/>
      <c r="R7" s="10"/>
      <c r="S7" s="10"/>
      <c r="T7" s="10"/>
      <c r="U7" s="10"/>
      <c r="V7" s="10"/>
      <c r="W7" s="10"/>
      <c r="X7" s="10"/>
      <c r="Y7" s="10"/>
      <c r="Z7" s="6"/>
    </row>
    <row r="8" spans="1:26" x14ac:dyDescent="0.2">
      <c r="A8" s="10"/>
      <c r="B8" s="11"/>
      <c r="C8" s="15"/>
      <c r="D8" s="16"/>
      <c r="E8" s="16"/>
      <c r="F8" s="16"/>
      <c r="G8" s="16"/>
      <c r="H8" s="16"/>
      <c r="I8" s="16"/>
      <c r="J8" s="16"/>
      <c r="K8" s="18" t="s">
        <v>34</v>
      </c>
      <c r="L8" s="19"/>
      <c r="M8" s="16"/>
      <c r="N8" s="17"/>
      <c r="O8" s="11"/>
      <c r="P8" s="10"/>
      <c r="Q8" s="10"/>
      <c r="R8" s="10"/>
      <c r="S8" s="10"/>
      <c r="T8" s="10"/>
      <c r="U8" s="10"/>
      <c r="V8" s="10"/>
      <c r="W8" s="10"/>
      <c r="X8" s="10"/>
      <c r="Y8" s="10"/>
      <c r="Z8" s="6"/>
    </row>
    <row r="9" spans="1:26" x14ac:dyDescent="0.2">
      <c r="A9" s="10"/>
      <c r="B9" s="11"/>
      <c r="C9" s="15"/>
      <c r="D9" s="16"/>
      <c r="E9" s="16"/>
      <c r="F9" s="16"/>
      <c r="G9" s="16"/>
      <c r="H9" s="16"/>
      <c r="I9" s="16"/>
      <c r="J9" s="16"/>
      <c r="K9" s="20" t="s">
        <v>35</v>
      </c>
      <c r="L9" s="19"/>
      <c r="M9" s="16"/>
      <c r="N9" s="17"/>
      <c r="O9" s="11"/>
      <c r="P9" s="10"/>
      <c r="Q9" s="10"/>
      <c r="R9" s="10"/>
      <c r="S9" s="10"/>
      <c r="T9" s="10"/>
      <c r="U9" s="10"/>
      <c r="V9" s="10"/>
      <c r="W9" s="10"/>
      <c r="X9" s="10"/>
      <c r="Y9" s="10"/>
      <c r="Z9" s="6"/>
    </row>
    <row r="10" spans="1:26" x14ac:dyDescent="0.2">
      <c r="A10" s="10"/>
      <c r="B10" s="11"/>
      <c r="C10" s="15"/>
      <c r="D10" s="16"/>
      <c r="E10" s="16"/>
      <c r="F10" s="16"/>
      <c r="G10" s="16"/>
      <c r="H10" s="16"/>
      <c r="I10" s="16"/>
      <c r="J10" s="16"/>
      <c r="K10" s="20" t="s">
        <v>36</v>
      </c>
      <c r="L10" s="20" t="s">
        <v>37</v>
      </c>
      <c r="M10" s="16"/>
      <c r="N10" s="17"/>
      <c r="O10" s="11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6"/>
    </row>
    <row r="11" spans="1:26" x14ac:dyDescent="0.2">
      <c r="A11" s="10"/>
      <c r="B11" s="11"/>
      <c r="C11" s="15"/>
      <c r="D11" s="16"/>
      <c r="E11" s="16"/>
      <c r="F11" s="16"/>
      <c r="G11" s="16"/>
      <c r="H11" s="16"/>
      <c r="I11" s="16"/>
      <c r="J11" s="16"/>
      <c r="K11" s="20" t="s">
        <v>38</v>
      </c>
      <c r="L11" s="20" t="s">
        <v>39</v>
      </c>
      <c r="M11" s="16"/>
      <c r="N11" s="17"/>
      <c r="O11" s="11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6"/>
    </row>
    <row r="12" spans="1:26" x14ac:dyDescent="0.2">
      <c r="A12" s="10"/>
      <c r="B12" s="11"/>
      <c r="C12" s="15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7"/>
      <c r="O12" s="11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6"/>
    </row>
    <row r="13" spans="1:26" ht="23.25" x14ac:dyDescent="0.2">
      <c r="A13" s="10"/>
      <c r="B13" s="11"/>
      <c r="C13" s="15"/>
      <c r="D13" s="21" t="s">
        <v>45</v>
      </c>
      <c r="E13" s="16"/>
      <c r="F13" s="16"/>
      <c r="G13" s="16"/>
      <c r="H13" s="16"/>
      <c r="I13" s="16"/>
      <c r="J13" s="16"/>
      <c r="K13" s="16"/>
      <c r="L13" s="16"/>
      <c r="M13" s="16"/>
      <c r="N13" s="17"/>
      <c r="O13" s="11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6"/>
    </row>
    <row r="14" spans="1:26" x14ac:dyDescent="0.2">
      <c r="A14" s="10"/>
      <c r="B14" s="11"/>
      <c r="C14" s="15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7"/>
      <c r="O14" s="11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6"/>
    </row>
    <row r="15" spans="1:26" x14ac:dyDescent="0.2">
      <c r="A15" s="10"/>
      <c r="B15" s="11"/>
      <c r="C15" s="15"/>
      <c r="D15" s="16" t="s">
        <v>46</v>
      </c>
      <c r="E15" s="16"/>
      <c r="F15" s="16"/>
      <c r="G15" s="16"/>
      <c r="H15" s="16"/>
      <c r="I15" s="16"/>
      <c r="J15" s="16"/>
      <c r="K15" s="16"/>
      <c r="L15" s="16"/>
      <c r="M15" s="16"/>
      <c r="N15" s="17"/>
      <c r="O15" s="11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6"/>
    </row>
    <row r="16" spans="1:26" x14ac:dyDescent="0.2">
      <c r="A16" s="10"/>
      <c r="B16" s="11"/>
      <c r="C16" s="15"/>
      <c r="D16" s="22"/>
      <c r="E16" s="22"/>
      <c r="F16" s="22"/>
      <c r="G16" s="22"/>
      <c r="H16" s="22"/>
      <c r="I16" s="22"/>
      <c r="J16" s="19"/>
      <c r="K16" s="19"/>
      <c r="L16" s="19"/>
      <c r="M16" s="19"/>
      <c r="N16" s="17"/>
      <c r="O16" s="11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6"/>
    </row>
    <row r="17" spans="1:26" x14ac:dyDescent="0.2">
      <c r="A17" s="10"/>
      <c r="B17" s="11"/>
      <c r="C17" s="15"/>
      <c r="D17" s="23" t="s">
        <v>40</v>
      </c>
      <c r="E17" s="22"/>
      <c r="F17" s="22"/>
      <c r="G17" s="22"/>
      <c r="H17" s="22"/>
      <c r="I17" s="22"/>
      <c r="J17" s="22"/>
      <c r="K17" s="22"/>
      <c r="L17" s="22"/>
      <c r="M17" s="22"/>
      <c r="N17" s="17"/>
      <c r="O17" s="11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6"/>
    </row>
    <row r="18" spans="1:26" x14ac:dyDescent="0.2">
      <c r="A18" s="10"/>
      <c r="B18" s="11"/>
      <c r="C18" s="15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17"/>
      <c r="O18" s="11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6"/>
    </row>
    <row r="19" spans="1:26" x14ac:dyDescent="0.2">
      <c r="A19" s="10"/>
      <c r="B19" s="11"/>
      <c r="C19" s="15"/>
      <c r="D19" s="130" t="s">
        <v>3</v>
      </c>
      <c r="E19" s="128" t="s">
        <v>100</v>
      </c>
      <c r="F19" s="129" t="s">
        <v>101</v>
      </c>
      <c r="G19" s="127"/>
      <c r="H19" s="127"/>
      <c r="I19" s="127"/>
      <c r="J19" s="127"/>
      <c r="K19" s="127"/>
      <c r="L19" s="127"/>
      <c r="M19" s="127"/>
      <c r="N19" s="17"/>
      <c r="O19" s="11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6"/>
    </row>
    <row r="20" spans="1:26" ht="18" customHeight="1" x14ac:dyDescent="0.2">
      <c r="A20" s="10"/>
      <c r="B20" s="11"/>
      <c r="C20" s="15"/>
      <c r="D20" s="24">
        <v>1</v>
      </c>
      <c r="E20" s="131" t="s">
        <v>72</v>
      </c>
      <c r="F20" s="26" t="s">
        <v>33</v>
      </c>
      <c r="G20" s="26"/>
      <c r="H20" s="26"/>
      <c r="I20" s="26"/>
      <c r="J20" s="26"/>
      <c r="K20" s="26"/>
      <c r="L20" s="26"/>
      <c r="M20" s="27"/>
      <c r="N20" s="17"/>
      <c r="O20" s="11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6"/>
    </row>
    <row r="21" spans="1:26" ht="18" customHeight="1" x14ac:dyDescent="0.2">
      <c r="A21" s="10"/>
      <c r="B21" s="11"/>
      <c r="C21" s="15"/>
      <c r="D21" s="28">
        <v>2</v>
      </c>
      <c r="E21" s="133" t="s">
        <v>73</v>
      </c>
      <c r="F21" s="16" t="s">
        <v>74</v>
      </c>
      <c r="G21" s="105"/>
      <c r="H21" s="105"/>
      <c r="I21" s="105"/>
      <c r="J21" s="105"/>
      <c r="K21" s="105"/>
      <c r="L21" s="105"/>
      <c r="M21" s="105"/>
      <c r="N21" s="17"/>
      <c r="O21" s="11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6"/>
    </row>
    <row r="22" spans="1:26" ht="18" customHeight="1" x14ac:dyDescent="0.2">
      <c r="A22" s="10"/>
      <c r="B22" s="11"/>
      <c r="C22" s="15"/>
      <c r="D22" s="28">
        <v>3</v>
      </c>
      <c r="E22" s="133" t="s">
        <v>158</v>
      </c>
      <c r="F22" s="16" t="s">
        <v>157</v>
      </c>
      <c r="G22" s="105"/>
      <c r="H22" s="105"/>
      <c r="I22" s="105"/>
      <c r="J22" s="105"/>
      <c r="K22" s="105"/>
      <c r="L22" s="105"/>
      <c r="M22" s="105"/>
      <c r="N22" s="17"/>
      <c r="O22" s="11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6"/>
    </row>
    <row r="23" spans="1:26" ht="18" customHeight="1" x14ac:dyDescent="0.2">
      <c r="A23" s="10"/>
      <c r="B23" s="11"/>
      <c r="C23" s="15"/>
      <c r="D23" s="28">
        <v>4</v>
      </c>
      <c r="E23" s="133" t="s">
        <v>135</v>
      </c>
      <c r="F23" s="16" t="s">
        <v>137</v>
      </c>
      <c r="G23" s="16"/>
      <c r="H23" s="16"/>
      <c r="I23" s="16"/>
      <c r="J23" s="16"/>
      <c r="K23" s="16"/>
      <c r="L23" s="16"/>
      <c r="M23" s="22"/>
      <c r="N23" s="17"/>
      <c r="O23" s="11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6"/>
    </row>
    <row r="24" spans="1:26" ht="18" customHeight="1" x14ac:dyDescent="0.2">
      <c r="A24" s="10"/>
      <c r="B24" s="11"/>
      <c r="C24" s="15"/>
      <c r="D24" s="28">
        <v>5</v>
      </c>
      <c r="E24" s="133" t="s">
        <v>136</v>
      </c>
      <c r="F24" s="16" t="s">
        <v>138</v>
      </c>
      <c r="G24" s="16"/>
      <c r="H24" s="16"/>
      <c r="I24" s="16"/>
      <c r="J24" s="16"/>
      <c r="K24" s="16"/>
      <c r="L24" s="16"/>
      <c r="M24" s="22"/>
      <c r="N24" s="17"/>
      <c r="O24" s="11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6"/>
    </row>
    <row r="25" spans="1:26" ht="18" customHeight="1" x14ac:dyDescent="0.2">
      <c r="A25" s="10"/>
      <c r="B25" s="11"/>
      <c r="C25" s="15"/>
      <c r="D25" s="28">
        <v>6</v>
      </c>
      <c r="E25" s="133" t="s">
        <v>133</v>
      </c>
      <c r="F25" s="16" t="s">
        <v>134</v>
      </c>
      <c r="G25" s="16"/>
      <c r="H25" s="16"/>
      <c r="I25" s="16"/>
      <c r="J25" s="16"/>
      <c r="K25" s="16"/>
      <c r="L25" s="16"/>
      <c r="M25" s="22"/>
      <c r="N25" s="17"/>
      <c r="O25" s="11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6"/>
    </row>
    <row r="26" spans="1:26" x14ac:dyDescent="0.2">
      <c r="A26" s="10"/>
      <c r="B26" s="11"/>
      <c r="C26" s="15"/>
      <c r="D26" s="24"/>
      <c r="E26" s="25"/>
      <c r="F26" s="26"/>
      <c r="G26" s="26"/>
      <c r="H26" s="26"/>
      <c r="I26" s="26"/>
      <c r="J26" s="26"/>
      <c r="K26" s="26"/>
      <c r="L26" s="26"/>
      <c r="M26" s="27"/>
      <c r="N26" s="17"/>
      <c r="O26" s="11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6"/>
    </row>
    <row r="27" spans="1:26" x14ac:dyDescent="0.2">
      <c r="A27" s="10"/>
      <c r="B27" s="11"/>
      <c r="C27" s="15"/>
      <c r="D27" s="23"/>
      <c r="E27" s="6"/>
      <c r="F27" s="6"/>
      <c r="G27" s="6"/>
      <c r="H27" s="6"/>
      <c r="I27" s="6"/>
      <c r="J27" s="6"/>
      <c r="K27" s="6"/>
      <c r="L27" s="16"/>
      <c r="M27" s="22"/>
      <c r="N27" s="17"/>
      <c r="O27" s="11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6"/>
    </row>
    <row r="28" spans="1:26" x14ac:dyDescent="0.2">
      <c r="A28" s="10"/>
      <c r="B28" s="11"/>
      <c r="C28" s="15"/>
      <c r="D28" s="23" t="s">
        <v>41</v>
      </c>
      <c r="E28" s="19"/>
      <c r="F28" s="19"/>
      <c r="G28" s="16"/>
      <c r="H28" s="16"/>
      <c r="I28" s="16"/>
      <c r="J28" s="16"/>
      <c r="K28" s="16"/>
      <c r="L28" s="16"/>
      <c r="M28" s="22"/>
      <c r="N28" s="17"/>
      <c r="O28" s="11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6"/>
    </row>
    <row r="29" spans="1:26" x14ac:dyDescent="0.2">
      <c r="A29" s="10"/>
      <c r="B29" s="11"/>
      <c r="C29" s="15"/>
      <c r="D29" s="28"/>
      <c r="E29" s="19"/>
      <c r="F29" s="19"/>
      <c r="G29" s="16"/>
      <c r="H29" s="16"/>
      <c r="I29" s="16"/>
      <c r="J29" s="16"/>
      <c r="K29" s="16"/>
      <c r="L29" s="16"/>
      <c r="M29" s="22"/>
      <c r="N29" s="17"/>
      <c r="O29" s="11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6"/>
    </row>
    <row r="30" spans="1:26" x14ac:dyDescent="0.2">
      <c r="A30" s="10"/>
      <c r="B30" s="11"/>
      <c r="C30" s="15"/>
      <c r="D30" s="122">
        <v>0.54300000000000004</v>
      </c>
      <c r="E30" s="19" t="s">
        <v>42</v>
      </c>
      <c r="F30" s="19"/>
      <c r="G30" s="16"/>
      <c r="H30" s="16"/>
      <c r="I30" s="16"/>
      <c r="J30" s="16"/>
      <c r="K30" s="16"/>
      <c r="L30" s="16"/>
      <c r="M30" s="22"/>
      <c r="N30" s="17"/>
      <c r="O30" s="11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6"/>
    </row>
    <row r="31" spans="1:26" x14ac:dyDescent="0.2">
      <c r="A31" s="10"/>
      <c r="B31" s="11"/>
      <c r="C31" s="15"/>
      <c r="D31" s="28"/>
      <c r="E31" s="19"/>
      <c r="F31" s="19"/>
      <c r="G31" s="16"/>
      <c r="H31" s="16"/>
      <c r="I31" s="16"/>
      <c r="J31" s="16"/>
      <c r="K31" s="16"/>
      <c r="L31" s="16"/>
      <c r="M31" s="22"/>
      <c r="N31" s="17"/>
      <c r="O31" s="11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6"/>
    </row>
    <row r="32" spans="1:26" ht="15.75" x14ac:dyDescent="0.25">
      <c r="A32" s="10"/>
      <c r="B32" s="11"/>
      <c r="C32" s="15"/>
      <c r="D32" s="29" t="s">
        <v>43</v>
      </c>
      <c r="E32" s="19"/>
      <c r="F32" s="19"/>
      <c r="G32" s="16"/>
      <c r="H32" s="16"/>
      <c r="I32" s="16"/>
      <c r="J32" s="16"/>
      <c r="K32" s="16"/>
      <c r="L32" s="16"/>
      <c r="M32" s="22"/>
      <c r="N32" s="17"/>
      <c r="O32" s="11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6"/>
    </row>
    <row r="33" spans="1:26" x14ac:dyDescent="0.2">
      <c r="A33" s="10"/>
      <c r="B33" s="11"/>
      <c r="C33" s="15"/>
      <c r="D33" s="29"/>
      <c r="E33" s="19"/>
      <c r="F33" s="19"/>
      <c r="G33" s="16"/>
      <c r="H33" s="16"/>
      <c r="I33" s="16"/>
      <c r="J33" s="16"/>
      <c r="K33" s="16"/>
      <c r="L33" s="16"/>
      <c r="M33" s="22"/>
      <c r="N33" s="17"/>
      <c r="O33" s="11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6"/>
    </row>
    <row r="34" spans="1:26" x14ac:dyDescent="0.2">
      <c r="A34" s="10"/>
      <c r="B34" s="11"/>
      <c r="C34" s="15"/>
      <c r="D34" s="224" t="s">
        <v>199</v>
      </c>
      <c r="E34" s="19"/>
      <c r="F34" s="19"/>
      <c r="G34" s="16"/>
      <c r="H34" s="16"/>
      <c r="I34" s="16"/>
      <c r="J34" s="16"/>
      <c r="K34" s="16"/>
      <c r="L34" s="16"/>
      <c r="M34" s="22"/>
      <c r="N34" s="17"/>
      <c r="O34" s="11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6"/>
    </row>
    <row r="35" spans="1:26" x14ac:dyDescent="0.2">
      <c r="A35" s="10"/>
      <c r="B35" s="11"/>
      <c r="C35" s="15"/>
      <c r="D35" s="225" t="s">
        <v>200</v>
      </c>
      <c r="E35" s="19"/>
      <c r="F35" s="19"/>
      <c r="G35" s="16"/>
      <c r="H35" s="16"/>
      <c r="I35" s="16"/>
      <c r="J35" s="16"/>
      <c r="K35" s="16"/>
      <c r="L35" s="16"/>
      <c r="M35" s="22"/>
      <c r="N35" s="17"/>
      <c r="O35" s="11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6"/>
    </row>
    <row r="36" spans="1:26" ht="15.75" thickBot="1" x14ac:dyDescent="0.25">
      <c r="A36" s="10"/>
      <c r="B36" s="11"/>
      <c r="C36" s="30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2"/>
      <c r="O36" s="11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6"/>
    </row>
    <row r="37" spans="1:26" x14ac:dyDescent="0.2">
      <c r="A37" s="10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6"/>
    </row>
    <row r="38" spans="1:26" x14ac:dyDescent="0.2">
      <c r="A38" s="10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6"/>
    </row>
    <row r="39" spans="1:26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6"/>
    </row>
    <row r="40" spans="1:26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6"/>
    </row>
    <row r="41" spans="1:26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6"/>
    </row>
    <row r="42" spans="1:26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6"/>
    </row>
    <row r="43" spans="1:26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6"/>
    </row>
    <row r="44" spans="1:26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6"/>
    </row>
    <row r="45" spans="1:26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6"/>
    </row>
    <row r="46" spans="1:26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6"/>
    </row>
    <row r="47" spans="1:26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6"/>
    </row>
    <row r="48" spans="1:26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6"/>
    </row>
    <row r="49" spans="1:26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6"/>
    </row>
    <row r="50" spans="1:26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6"/>
    </row>
    <row r="51" spans="1:26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6"/>
    </row>
    <row r="52" spans="1:26" x14ac:dyDescent="0.2">
      <c r="A52" s="125"/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6"/>
    </row>
    <row r="53" spans="1:26" x14ac:dyDescent="0.2">
      <c r="A53" s="35"/>
      <c r="B53" s="123" t="s">
        <v>99</v>
      </c>
      <c r="C53" s="35"/>
      <c r="D53" s="35"/>
      <c r="E53" s="3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6"/>
    </row>
    <row r="54" spans="1:26" x14ac:dyDescent="0.2">
      <c r="A54" s="36"/>
      <c r="B54" s="124"/>
      <c r="C54" s="36"/>
      <c r="D54" s="36"/>
      <c r="E54" s="36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6"/>
    </row>
    <row r="55" spans="1:26" x14ac:dyDescent="0.2">
      <c r="A55" s="36"/>
      <c r="B55" s="124"/>
      <c r="C55" s="185" t="s">
        <v>169</v>
      </c>
      <c r="D55" s="36"/>
      <c r="E55" s="3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x14ac:dyDescent="0.2">
      <c r="A56" s="36"/>
      <c r="B56" s="124"/>
      <c r="C56" s="206" t="s">
        <v>165</v>
      </c>
      <c r="D56" s="36"/>
      <c r="E56" s="3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x14ac:dyDescent="0.2">
      <c r="A57" s="37"/>
      <c r="B57" s="126"/>
      <c r="C57" s="124" t="s">
        <v>160</v>
      </c>
      <c r="D57" s="186"/>
      <c r="E57" s="187"/>
      <c r="F57" s="188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</row>
    <row r="58" spans="1:26" x14ac:dyDescent="0.2">
      <c r="A58" s="37"/>
      <c r="B58" s="126"/>
      <c r="C58" s="124" t="s">
        <v>153</v>
      </c>
      <c r="D58" s="47"/>
      <c r="E58" s="187"/>
      <c r="F58" s="188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</row>
    <row r="59" spans="1:26" x14ac:dyDescent="0.2">
      <c r="A59" s="37"/>
      <c r="B59" s="126"/>
      <c r="C59" s="124" t="s">
        <v>154</v>
      </c>
      <c r="D59" s="47"/>
      <c r="E59" s="190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</row>
    <row r="60" spans="1:26" x14ac:dyDescent="0.2">
      <c r="A60" s="126"/>
      <c r="B60" s="126"/>
      <c r="C60" s="191" t="s">
        <v>161</v>
      </c>
      <c r="D60" s="191"/>
      <c r="E60" s="192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spans="1:26" x14ac:dyDescent="0.2">
      <c r="A61" s="126"/>
      <c r="B61" s="126"/>
      <c r="C61" s="191" t="s">
        <v>162</v>
      </c>
      <c r="D61" s="191"/>
      <c r="E61" s="192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spans="1:26" x14ac:dyDescent="0.2">
      <c r="A62" s="126"/>
      <c r="B62" s="126"/>
      <c r="C62" s="191" t="s">
        <v>166</v>
      </c>
      <c r="D62" s="191"/>
      <c r="E62" s="194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</row>
    <row r="63" spans="1:26" x14ac:dyDescent="0.2">
      <c r="A63" s="126"/>
      <c r="B63" s="126"/>
      <c r="C63" s="191" t="s">
        <v>164</v>
      </c>
      <c r="D63" s="191"/>
      <c r="E63" s="194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</row>
    <row r="64" spans="1:26" x14ac:dyDescent="0.2">
      <c r="A64" s="126"/>
      <c r="B64" s="126"/>
      <c r="C64" s="191" t="s">
        <v>163</v>
      </c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 spans="1:26" x14ac:dyDescent="0.2">
      <c r="A65" s="126"/>
      <c r="B65" s="126"/>
      <c r="C65" s="191" t="s">
        <v>198</v>
      </c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 spans="1:26" x14ac:dyDescent="0.2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 spans="1:26" x14ac:dyDescent="0.2">
      <c r="A67" s="126"/>
      <c r="B67" s="126"/>
      <c r="C67" s="185" t="s">
        <v>159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 spans="1:26" x14ac:dyDescent="0.2">
      <c r="A68" s="126"/>
      <c r="B68" s="126"/>
      <c r="C68" s="126" t="s">
        <v>170</v>
      </c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 spans="1:26" x14ac:dyDescent="0.2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 spans="1:26" x14ac:dyDescent="0.2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 spans="1:26" x14ac:dyDescent="0.2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</sheetData>
  <sheetProtection sheet="1" objects="1" scenarios="1" selectLockedCells="1"/>
  <hyperlinks>
    <hyperlink ref="E20" location="'Установки схемы ТН (по схеме)'!I16" display="Установки схемы ТН (по схеме)"/>
    <hyperlink ref="E21" location="'Установки схемы ТН (по диагр.)'!G16" display="Установки схемы ТН (по диагр.)"/>
    <hyperlink ref="E25" location="'Теория ТН'!A4" display="Теория ТН"/>
    <hyperlink ref="E23" location="'Теория и схемы ТН защит 110-220'!A4" display="Теория и схемы ТН защит 110-220"/>
    <hyperlink ref="E24" location="'Теория и схемы ТН защит 330-750'!A4" display="Теория и схемы ТН защит 330-750"/>
    <hyperlink ref="E22" location="'Правила задания Ктн'!A4" display="Правила задания Ктн"/>
  </hyperlinks>
  <pageMargins left="0.7" right="0.7" top="0.75" bottom="0.75" header="0.3" footer="0.3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AH131"/>
  <sheetViews>
    <sheetView zoomScale="80" zoomScaleNormal="80" zoomScaleSheetLayoutView="70" workbookViewId="0">
      <pane ySplit="3" topLeftCell="A4" activePane="bottomLeft" state="frozen"/>
      <selection pane="bottomLeft" activeCell="I16" sqref="I16"/>
    </sheetView>
  </sheetViews>
  <sheetFormatPr defaultRowHeight="15" x14ac:dyDescent="0.2"/>
  <cols>
    <col min="1" max="2" width="3.6640625" customWidth="1"/>
    <col min="3" max="4" width="14.77734375" customWidth="1"/>
    <col min="5" max="5" width="7.77734375" customWidth="1"/>
    <col min="6" max="9" width="6.44140625" customWidth="1"/>
    <col min="10" max="10" width="6" customWidth="1"/>
    <col min="11" max="16" width="6.33203125" customWidth="1"/>
    <col min="17" max="17" width="6.21875" customWidth="1"/>
    <col min="18" max="20" width="3.44140625" customWidth="1"/>
    <col min="21" max="21" width="5.109375" customWidth="1"/>
    <col min="22" max="22" width="11.5546875" bestFit="1" customWidth="1"/>
    <col min="23" max="26" width="7" customWidth="1"/>
    <col min="27" max="32" width="6.88671875" customWidth="1"/>
    <col min="33" max="33" width="3.6640625" customWidth="1"/>
    <col min="34" max="34" width="7.109375" customWidth="1"/>
  </cols>
  <sheetData>
    <row r="1" spans="1:34" ht="18" customHeight="1" x14ac:dyDescent="0.25">
      <c r="A1" s="208" t="s">
        <v>102</v>
      </c>
      <c r="B1" s="208"/>
      <c r="C1" s="209" t="s">
        <v>62</v>
      </c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ht="18" customHeight="1" x14ac:dyDescent="0.25">
      <c r="A2" s="208"/>
      <c r="B2" s="208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18" customHeight="1" x14ac:dyDescent="0.25">
      <c r="A3" s="208"/>
      <c r="B3" s="208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ht="15.7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34"/>
    </row>
    <row r="5" spans="1:34" ht="15.75" x14ac:dyDescent="0.25">
      <c r="A5" s="1"/>
      <c r="B5" s="1"/>
      <c r="C5" s="147" t="s">
        <v>145</v>
      </c>
      <c r="D5" s="147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34"/>
    </row>
    <row r="6" spans="1:34" ht="15.75" x14ac:dyDescent="0.25">
      <c r="A6" s="1"/>
      <c r="B6" s="1"/>
      <c r="C6" s="147" t="s">
        <v>103</v>
      </c>
      <c r="D6" s="147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34"/>
    </row>
    <row r="7" spans="1:34" ht="15.75" x14ac:dyDescent="0.25">
      <c r="A7" s="1"/>
      <c r="B7" s="1"/>
      <c r="C7" s="147"/>
      <c r="D7" s="147" t="s">
        <v>151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34"/>
    </row>
    <row r="8" spans="1:34" ht="15.75" x14ac:dyDescent="0.25">
      <c r="A8" s="1"/>
      <c r="B8" s="1"/>
      <c r="C8" s="147"/>
      <c r="D8" s="147" t="s">
        <v>148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34"/>
    </row>
    <row r="9" spans="1:34" ht="15.75" x14ac:dyDescent="0.25">
      <c r="A9" s="1"/>
      <c r="B9" s="1"/>
      <c r="C9" s="147"/>
      <c r="D9" s="147" t="s">
        <v>107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34"/>
    </row>
    <row r="10" spans="1:34" ht="15.7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34"/>
    </row>
    <row r="11" spans="1:34" ht="15.75" x14ac:dyDescent="0.25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3"/>
      <c r="S11" s="33"/>
      <c r="T11" s="2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3"/>
      <c r="AH11" s="34"/>
    </row>
    <row r="12" spans="1:34" ht="17.25" customHeight="1" x14ac:dyDescent="0.25">
      <c r="A12" s="35"/>
      <c r="B12" s="3" t="s">
        <v>150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204"/>
      <c r="S12" s="205"/>
      <c r="T12" s="3" t="s">
        <v>140</v>
      </c>
      <c r="U12" s="3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33"/>
      <c r="AH12" s="34"/>
    </row>
    <row r="13" spans="1:34" ht="17.25" customHeight="1" thickBot="1" x14ac:dyDescent="0.3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160"/>
      <c r="S13" s="159"/>
      <c r="T13" s="2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3"/>
      <c r="AH13" s="34"/>
    </row>
    <row r="14" spans="1:34" ht="17.25" customHeight="1" thickBot="1" x14ac:dyDescent="0.3">
      <c r="A14" s="36"/>
      <c r="B14" s="5" t="s">
        <v>3</v>
      </c>
      <c r="C14" s="211" t="s">
        <v>4</v>
      </c>
      <c r="D14" s="212"/>
      <c r="E14" s="213"/>
      <c r="F14" s="39"/>
      <c r="G14" s="39"/>
      <c r="H14" s="39"/>
      <c r="I14" s="66" t="s">
        <v>104</v>
      </c>
      <c r="J14" s="135"/>
      <c r="K14" s="66" t="s">
        <v>105</v>
      </c>
      <c r="L14" s="135"/>
      <c r="M14" s="66" t="s">
        <v>106</v>
      </c>
      <c r="N14" s="36"/>
      <c r="O14" s="35"/>
      <c r="P14" s="35"/>
      <c r="Q14" s="35"/>
      <c r="R14" s="160"/>
      <c r="S14" s="159"/>
      <c r="T14" s="156" t="s">
        <v>125</v>
      </c>
      <c r="U14" s="155" t="s">
        <v>95</v>
      </c>
      <c r="V14" s="6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3"/>
      <c r="AH14" s="34"/>
    </row>
    <row r="15" spans="1:34" ht="16.5" thickBot="1" x14ac:dyDescent="0.3">
      <c r="A15" s="39"/>
      <c r="B15" s="39"/>
      <c r="C15" s="40"/>
      <c r="D15" s="39"/>
      <c r="E15" s="39"/>
      <c r="F15" s="39"/>
      <c r="G15" s="39"/>
      <c r="H15" s="35"/>
      <c r="I15" s="35"/>
      <c r="J15" s="35"/>
      <c r="K15" s="35"/>
      <c r="L15" s="35"/>
      <c r="M15" s="35"/>
      <c r="N15" s="39"/>
      <c r="O15" s="35"/>
      <c r="P15" s="35"/>
      <c r="Q15" s="35"/>
      <c r="R15" s="160"/>
      <c r="S15" s="159"/>
      <c r="T15" s="37"/>
      <c r="U15" s="155" t="s">
        <v>97</v>
      </c>
      <c r="V15" s="6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3"/>
      <c r="AH15" s="34"/>
    </row>
    <row r="16" spans="1:34" ht="31.5" customHeight="1" thickBot="1" x14ac:dyDescent="0.3">
      <c r="A16" s="40"/>
      <c r="B16" s="9">
        <v>1</v>
      </c>
      <c r="C16" s="215" t="s">
        <v>130</v>
      </c>
      <c r="D16" s="215"/>
      <c r="E16" s="215"/>
      <c r="F16" s="41"/>
      <c r="G16" s="41"/>
      <c r="H16" s="40"/>
      <c r="I16" s="70" t="s">
        <v>113</v>
      </c>
      <c r="J16" s="42" t="str">
        <f>IF(OR(I16="A",I16="a",I16="А",I16="а"),"",IF(OR(I16="B",I16="b",I16="В",I16="в"),"",IF(OR(I16="C",I16="c",I16="С",I16="с"),"","&lt;=Err")))</f>
        <v/>
      </c>
      <c r="K16" s="70" t="s">
        <v>114</v>
      </c>
      <c r="L16" s="42" t="str">
        <f>IF(OR(K16="A",K16="a",K16="А",K16="а"),"",IF(OR(K16="B",K16="b",K16="В",K16="в"),"",IF(OR(K16="C",K16="c",K16="С",K16="с"),"","&lt;=Err")))</f>
        <v/>
      </c>
      <c r="M16" s="70" t="s">
        <v>115</v>
      </c>
      <c r="N16" s="42" t="str">
        <f>IF(OR(M16="A",M16="a",M16="А",M16="а"),"",IF(OR(M16="B",M16="b",M16="В",M16="в"),"",IF(OR(M16="C",M16="c",M16="С",M16="с"),"","&lt;=Err")))</f>
        <v/>
      </c>
      <c r="O16" s="43"/>
      <c r="P16" s="43"/>
      <c r="Q16" s="43"/>
      <c r="R16" s="161"/>
      <c r="S16" s="159"/>
      <c r="T16" s="37"/>
      <c r="U16" s="155" t="s">
        <v>96</v>
      </c>
      <c r="V16" s="6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3"/>
      <c r="AH16" s="34"/>
    </row>
    <row r="17" spans="1:34" ht="15.75" x14ac:dyDescent="0.25">
      <c r="A17" s="39"/>
      <c r="B17" s="35"/>
      <c r="C17" s="35"/>
      <c r="D17" s="39"/>
      <c r="E17" s="39"/>
      <c r="F17" s="170"/>
      <c r="G17" s="170"/>
      <c r="H17" s="171"/>
      <c r="I17" s="171"/>
      <c r="J17" s="171"/>
      <c r="K17" s="170"/>
      <c r="L17" s="170"/>
      <c r="M17" s="170"/>
      <c r="N17" s="170"/>
      <c r="O17" s="170"/>
      <c r="P17" s="170"/>
      <c r="Q17" s="39"/>
      <c r="R17" s="160"/>
      <c r="S17" s="159"/>
      <c r="T17" s="156" t="s">
        <v>125</v>
      </c>
      <c r="U17" s="155" t="s">
        <v>98</v>
      </c>
      <c r="V17" s="6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3"/>
      <c r="AH17" s="34"/>
    </row>
    <row r="18" spans="1:34" ht="15.75" x14ac:dyDescent="0.25">
      <c r="A18" s="39"/>
      <c r="B18" s="39"/>
      <c r="C18" s="44"/>
      <c r="D18" s="39"/>
      <c r="E18" s="39"/>
      <c r="F18" s="170"/>
      <c r="G18" s="170"/>
      <c r="H18" s="171"/>
      <c r="I18" s="171"/>
      <c r="J18" s="171"/>
      <c r="K18" s="172"/>
      <c r="L18" s="172"/>
      <c r="M18" s="172"/>
      <c r="N18" s="170"/>
      <c r="O18" s="170"/>
      <c r="P18" s="170"/>
      <c r="Q18" s="39"/>
      <c r="R18" s="160"/>
      <c r="S18" s="159"/>
      <c r="T18" s="37"/>
      <c r="U18" s="155" t="s">
        <v>132</v>
      </c>
      <c r="V18" s="6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3"/>
      <c r="AH18" s="34"/>
    </row>
    <row r="19" spans="1:34" ht="15.75" x14ac:dyDescent="0.25">
      <c r="A19" s="39"/>
      <c r="B19" s="35"/>
      <c r="C19" s="35"/>
      <c r="D19" s="35"/>
      <c r="E19" s="35"/>
      <c r="F19" s="171"/>
      <c r="G19" s="171"/>
      <c r="H19" s="171"/>
      <c r="I19" s="171"/>
      <c r="J19" s="171"/>
      <c r="K19" s="170"/>
      <c r="L19" s="170"/>
      <c r="M19" s="170"/>
      <c r="N19" s="170"/>
      <c r="O19" s="170"/>
      <c r="P19" s="170"/>
      <c r="Q19" s="39"/>
      <c r="R19" s="160"/>
      <c r="S19" s="159"/>
      <c r="T19" s="37"/>
      <c r="U19" s="74"/>
      <c r="V19" s="6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3"/>
      <c r="AH19" s="34"/>
    </row>
    <row r="20" spans="1:34" ht="15.75" x14ac:dyDescent="0.25">
      <c r="A20" s="39"/>
      <c r="B20" s="39"/>
      <c r="C20" s="44"/>
      <c r="D20" s="39"/>
      <c r="E20" s="39"/>
      <c r="F20" s="170"/>
      <c r="G20" s="170"/>
      <c r="H20" s="173"/>
      <c r="I20" s="173"/>
      <c r="J20" s="173"/>
      <c r="K20" s="170"/>
      <c r="L20" s="174"/>
      <c r="M20" s="174"/>
      <c r="N20" s="174"/>
      <c r="O20" s="174"/>
      <c r="P20" s="174"/>
      <c r="Q20" s="36"/>
      <c r="R20" s="160"/>
      <c r="S20" s="159"/>
      <c r="T20" s="198" t="s">
        <v>125</v>
      </c>
      <c r="U20" s="199" t="s">
        <v>127</v>
      </c>
      <c r="V20" s="6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3"/>
      <c r="AH20" s="34"/>
    </row>
    <row r="21" spans="1:34" ht="15.75" x14ac:dyDescent="0.25">
      <c r="A21" s="39"/>
      <c r="B21" s="35"/>
      <c r="C21" s="35"/>
      <c r="D21" s="39"/>
      <c r="E21" s="39"/>
      <c r="F21" s="170"/>
      <c r="G21" s="170"/>
      <c r="H21" s="171"/>
      <c r="I21" s="171"/>
      <c r="J21" s="171"/>
      <c r="K21" s="171"/>
      <c r="L21" s="170"/>
      <c r="M21" s="170"/>
      <c r="N21" s="170"/>
      <c r="O21" s="170"/>
      <c r="P21" s="170"/>
      <c r="Q21" s="39"/>
      <c r="R21" s="160"/>
      <c r="S21" s="159"/>
      <c r="T21" s="37"/>
      <c r="U21" s="199" t="s">
        <v>126</v>
      </c>
      <c r="V21" s="6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3"/>
      <c r="AH21" s="34"/>
    </row>
    <row r="22" spans="1:34" ht="16.5" thickBot="1" x14ac:dyDescent="0.3">
      <c r="A22" s="39"/>
      <c r="B22" s="39"/>
      <c r="C22" s="44"/>
      <c r="D22" s="39"/>
      <c r="E22" s="39"/>
      <c r="F22" s="170"/>
      <c r="G22" s="170"/>
      <c r="H22" s="171"/>
      <c r="I22" s="171"/>
      <c r="J22" s="171"/>
      <c r="K22" s="171"/>
      <c r="L22" s="170"/>
      <c r="M22" s="170"/>
      <c r="N22" s="170"/>
      <c r="O22" s="170"/>
      <c r="P22" s="170"/>
      <c r="Q22" s="39"/>
      <c r="R22" s="160"/>
      <c r="S22" s="159"/>
      <c r="T22" s="200"/>
      <c r="U22" s="201"/>
      <c r="V22" s="201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33"/>
      <c r="AH22" s="34"/>
    </row>
    <row r="23" spans="1:34" ht="15.75" x14ac:dyDescent="0.25">
      <c r="A23" s="36"/>
      <c r="B23" s="36"/>
      <c r="C23" s="36"/>
      <c r="D23" s="36"/>
      <c r="E23" s="36"/>
      <c r="F23" s="174"/>
      <c r="G23" s="174"/>
      <c r="H23" s="174"/>
      <c r="I23" s="174"/>
      <c r="J23" s="174"/>
      <c r="K23" s="174"/>
      <c r="L23" s="170"/>
      <c r="M23" s="170"/>
      <c r="N23" s="170"/>
      <c r="O23" s="170"/>
      <c r="P23" s="170"/>
      <c r="Q23" s="39"/>
      <c r="R23" s="160"/>
      <c r="S23" s="159"/>
      <c r="T23" s="2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3"/>
      <c r="AH23" s="34"/>
    </row>
    <row r="24" spans="1:34" ht="15.75" x14ac:dyDescent="0.25">
      <c r="A24" s="39"/>
      <c r="B24" s="8"/>
      <c r="C24" s="36"/>
      <c r="D24" s="39"/>
      <c r="E24" s="39"/>
      <c r="F24" s="170"/>
      <c r="G24" s="170"/>
      <c r="H24" s="174"/>
      <c r="I24" s="171"/>
      <c r="J24" s="171"/>
      <c r="K24" s="174"/>
      <c r="L24" s="170"/>
      <c r="M24" s="170"/>
      <c r="N24" s="170"/>
      <c r="O24" s="170"/>
      <c r="P24" s="170"/>
      <c r="Q24" s="39"/>
      <c r="R24" s="160"/>
      <c r="S24" s="159"/>
      <c r="T24" s="2"/>
      <c r="U24" s="37"/>
      <c r="V24" s="37"/>
      <c r="W24" s="37" t="s">
        <v>0</v>
      </c>
      <c r="X24" s="37"/>
      <c r="Y24" s="37"/>
      <c r="Z24" s="37"/>
      <c r="AA24" s="37"/>
      <c r="AB24" s="37"/>
      <c r="AC24" s="37"/>
      <c r="AD24" s="37"/>
      <c r="AE24" s="37"/>
      <c r="AF24" s="37"/>
      <c r="AG24" s="33"/>
      <c r="AH24" s="34"/>
    </row>
    <row r="25" spans="1:34" ht="15.75" x14ac:dyDescent="0.25">
      <c r="A25" s="36"/>
      <c r="B25" s="36"/>
      <c r="C25" s="36"/>
      <c r="D25" s="36"/>
      <c r="E25" s="36"/>
      <c r="F25" s="174"/>
      <c r="G25" s="174"/>
      <c r="H25" s="174"/>
      <c r="I25" s="174"/>
      <c r="J25" s="174"/>
      <c r="K25" s="174"/>
      <c r="L25" s="170"/>
      <c r="M25" s="170"/>
      <c r="N25" s="170"/>
      <c r="O25" s="170"/>
      <c r="P25" s="170"/>
      <c r="Q25" s="39"/>
      <c r="R25" s="160"/>
      <c r="S25" s="159"/>
      <c r="T25" s="2"/>
      <c r="U25" s="37"/>
      <c r="V25" s="45" t="str">
        <f>IF(OR(I16="A",I16="a",I16="А",I16="а"),"A",IF(OR(I16="B",I16="b",I16="В",I16="в"),"B",IF(OR(I16="C",I16="c",I16="С",I16="с"),"C","")))</f>
        <v>A</v>
      </c>
      <c r="W25" s="143" t="str">
        <f>COMPLEX(COS(RADIANS(IF(V25="A",0,IF(V25="B",240,IF(V25="C",120,0)))+90)),SIN(RADIANS(IF(V25="A",0,IF(V25="B",240,IF(V25="C",120,0)))+90)))</f>
        <v>6,1257422745431E-17+i</v>
      </c>
      <c r="X25" s="144"/>
      <c r="Y25" s="145"/>
      <c r="Z25" s="141">
        <f>IMABS(W25)</f>
        <v>1</v>
      </c>
      <c r="AA25" s="142">
        <f>(DEGREES(IMARGUMENT(W25))-90)+IF((DEGREES(IMARGUMENT(W25))-90)&lt;0,360,IF((DEGREES(IMARGUMENT(W25))-90)&gt;=360,-360,0))</f>
        <v>0</v>
      </c>
      <c r="AB25" s="37"/>
      <c r="AC25" s="37"/>
      <c r="AD25" s="37"/>
      <c r="AE25" s="37"/>
      <c r="AF25" s="37"/>
      <c r="AG25" s="33"/>
      <c r="AH25" s="34"/>
    </row>
    <row r="26" spans="1:34" ht="15.75" x14ac:dyDescent="0.25">
      <c r="A26" s="36"/>
      <c r="B26" s="36"/>
      <c r="C26" s="36"/>
      <c r="D26" s="36"/>
      <c r="E26" s="36"/>
      <c r="F26" s="174"/>
      <c r="G26" s="174"/>
      <c r="H26" s="174"/>
      <c r="I26" s="174"/>
      <c r="J26" s="174"/>
      <c r="K26" s="174"/>
      <c r="L26" s="170"/>
      <c r="M26" s="170"/>
      <c r="N26" s="170"/>
      <c r="O26" s="170"/>
      <c r="P26" s="170"/>
      <c r="Q26" s="39"/>
      <c r="R26" s="160"/>
      <c r="S26" s="159"/>
      <c r="T26" s="2"/>
      <c r="U26" s="37"/>
      <c r="V26" s="45" t="str">
        <f>IF(OR(K16="A",K16="a",K16="А",K16="а"),"A",IF(OR(K16="B",K16="b",K16="В",K16="в"),"B",IF(OR(K16="C",K16="c",K16="С",K16="с"),"C","")))</f>
        <v>B</v>
      </c>
      <c r="W26" s="143" t="str">
        <f>COMPLEX(COS(RADIANS(IF(V26="A",0,IF(V26="B",240,IF(V26="C",120,0)))+90)),SIN(RADIANS(IF(V26="A",0,IF(V26="B",240,IF(V26="C",120,0)))+90)))</f>
        <v>0,866025403784438-0,5i</v>
      </c>
      <c r="X26" s="144"/>
      <c r="Y26" s="145"/>
      <c r="Z26" s="141">
        <f>IMABS(W26)</f>
        <v>0.99999999999999944</v>
      </c>
      <c r="AA26" s="142">
        <f>(DEGREES(IMARGUMENT(W26))-90)+IF((DEGREES(IMARGUMENT(W26))-90)&lt;0,360,IF((DEGREES(IMARGUMENT(W26))-90)&gt;=360,-360,0))</f>
        <v>240</v>
      </c>
      <c r="AB26" s="37"/>
      <c r="AC26" s="37"/>
      <c r="AD26" s="37"/>
      <c r="AE26" s="37"/>
      <c r="AF26" s="37"/>
      <c r="AG26" s="33"/>
      <c r="AH26" s="34"/>
    </row>
    <row r="27" spans="1:34" ht="15.75" x14ac:dyDescent="0.25">
      <c r="A27" s="36"/>
      <c r="B27" s="36"/>
      <c r="C27" s="36"/>
      <c r="D27" s="36"/>
      <c r="E27" s="36"/>
      <c r="F27" s="174"/>
      <c r="G27" s="174"/>
      <c r="H27" s="174"/>
      <c r="I27" s="174"/>
      <c r="J27" s="174"/>
      <c r="K27" s="174"/>
      <c r="L27" s="170"/>
      <c r="M27" s="170"/>
      <c r="N27" s="170"/>
      <c r="O27" s="170"/>
      <c r="P27" s="170"/>
      <c r="Q27" s="39"/>
      <c r="R27" s="160"/>
      <c r="S27" s="159"/>
      <c r="T27" s="2"/>
      <c r="U27" s="37"/>
      <c r="V27" s="45" t="str">
        <f>IF(OR(M16="A",M16="a",M16="А",M16="а"),"A",IF(OR(M16="B",M16="b",M16="В",M16="в"),"B",IF(OR(M16="C",M16="c",M16="С",M16="с"),"C","")))</f>
        <v>C</v>
      </c>
      <c r="W27" s="143" t="str">
        <f>COMPLEX(COS(RADIANS(IF(V27="A",0,IF(V27="B",240,IF(V27="C",120,0)))+90)),SIN(RADIANS(IF(V27="A",0,IF(V27="B",240,IF(V27="C",120,0)))+90)))</f>
        <v>-0,866025403784439-0,5i</v>
      </c>
      <c r="X27" s="144"/>
      <c r="Y27" s="145"/>
      <c r="Z27" s="141">
        <f>IMABS(W27)</f>
        <v>1.0000000000000004</v>
      </c>
      <c r="AA27" s="142">
        <f>(DEGREES(IMARGUMENT(W27))-90)+IF((DEGREES(IMARGUMENT(W27))-90)&lt;0,360,IF((DEGREES(IMARGUMENT(W27))-90)&gt;=360,-360,0))</f>
        <v>120</v>
      </c>
      <c r="AB27" s="37"/>
      <c r="AC27" s="37"/>
      <c r="AD27" s="37"/>
      <c r="AE27" s="37"/>
      <c r="AF27" s="37"/>
      <c r="AG27" s="33"/>
      <c r="AH27" s="34"/>
    </row>
    <row r="28" spans="1:34" ht="15.75" x14ac:dyDescent="0.25">
      <c r="A28" s="36"/>
      <c r="B28" s="36"/>
      <c r="C28" s="36"/>
      <c r="D28" s="36"/>
      <c r="E28" s="36"/>
      <c r="F28" s="174"/>
      <c r="G28" s="174"/>
      <c r="H28" s="174"/>
      <c r="I28" s="174"/>
      <c r="J28" s="174"/>
      <c r="K28" s="174"/>
      <c r="L28" s="170"/>
      <c r="M28" s="170"/>
      <c r="N28" s="170"/>
      <c r="O28" s="170"/>
      <c r="P28" s="170"/>
      <c r="Q28" s="39"/>
      <c r="R28" s="160"/>
      <c r="S28" s="159"/>
      <c r="T28" s="2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3"/>
      <c r="AH28" s="34"/>
    </row>
    <row r="29" spans="1:34" ht="15.75" x14ac:dyDescent="0.25">
      <c r="A29" s="36"/>
      <c r="B29" s="36"/>
      <c r="C29" s="36"/>
      <c r="D29" s="36"/>
      <c r="E29" s="36"/>
      <c r="F29" s="174"/>
      <c r="G29" s="174"/>
      <c r="H29" s="174"/>
      <c r="I29" s="174"/>
      <c r="J29" s="175"/>
      <c r="K29" s="174"/>
      <c r="L29" s="170"/>
      <c r="M29" s="170"/>
      <c r="N29" s="170"/>
      <c r="O29" s="170"/>
      <c r="P29" s="170"/>
      <c r="Q29" s="39"/>
      <c r="R29" s="160"/>
      <c r="S29" s="159"/>
      <c r="T29" s="2"/>
      <c r="U29" s="37"/>
      <c r="V29" s="47"/>
      <c r="W29" s="48" t="str">
        <f>IF(V25="A","Ua",IF(V25="B","Ub",IF(V25="C","Uc","Err")))&amp;IF(AND(H33="",G33=1),", "&amp;V42,"")</f>
        <v>Ua</v>
      </c>
      <c r="X29" s="49" t="str">
        <f>IF(V25="A","Ua",IF(V25="B","Ub",IF(V25="C","Uc","Err")))</f>
        <v>Ua</v>
      </c>
      <c r="Y29" s="48" t="str">
        <f>IF(V26="A","Ua",IF(V26="B","Ub",IF(V26="C","Uc","Err")))&amp;IF(AND(H33="",G33=2),", "&amp;V42,"")</f>
        <v>Ub, Uк</v>
      </c>
      <c r="Z29" s="49" t="str">
        <f>IF(V26="A","Ua",IF(V26="B","Ub",IF(V26="C","Uc","Err")))</f>
        <v>Ub</v>
      </c>
      <c r="AA29" s="48" t="str">
        <f>IF(V27="A","Ua",IF(V27="B","Ub",IF(V27="C","Uc","Err")))&amp;IF(AND(H33="",G33=3),", "&amp;V42,"")</f>
        <v>Uc</v>
      </c>
      <c r="AB29" s="49" t="str">
        <f>IF(V27="A","Ua",IF(V27="B","Ub",IF(V27="C","Uc","Err")))</f>
        <v>Uc</v>
      </c>
      <c r="AC29" s="37"/>
      <c r="AD29" s="37"/>
      <c r="AE29" s="37"/>
      <c r="AF29" s="37"/>
      <c r="AG29" s="33"/>
      <c r="AH29" s="34"/>
    </row>
    <row r="30" spans="1:34" ht="20.25" x14ac:dyDescent="0.25">
      <c r="A30" s="36"/>
      <c r="B30" s="36"/>
      <c r="C30" s="36"/>
      <c r="D30" s="36"/>
      <c r="E30" s="36"/>
      <c r="F30" s="214" t="s">
        <v>27</v>
      </c>
      <c r="G30" s="214"/>
      <c r="H30" s="214"/>
      <c r="I30" s="214"/>
      <c r="J30" s="176" t="s">
        <v>5</v>
      </c>
      <c r="K30" s="214" t="s">
        <v>28</v>
      </c>
      <c r="L30" s="214"/>
      <c r="M30" s="214"/>
      <c r="N30" s="214"/>
      <c r="O30" s="214"/>
      <c r="P30" s="214"/>
      <c r="Q30" s="39"/>
      <c r="R30" s="160"/>
      <c r="S30" s="159"/>
      <c r="T30" s="2"/>
      <c r="U30" s="37"/>
      <c r="V30" s="49" t="s">
        <v>1</v>
      </c>
      <c r="W30" s="50">
        <v>0</v>
      </c>
      <c r="X30" s="51">
        <f>IMREAL(W25)</f>
        <v>6.1257422745431001E-17</v>
      </c>
      <c r="Y30" s="50">
        <v>0</v>
      </c>
      <c r="Z30" s="51">
        <f>IMREAL(W26)</f>
        <v>0.86602540378443804</v>
      </c>
      <c r="AA30" s="50">
        <v>0</v>
      </c>
      <c r="AB30" s="51">
        <f>IMREAL(W27)</f>
        <v>-0.86602540378443904</v>
      </c>
      <c r="AC30" s="37"/>
      <c r="AD30" s="37"/>
      <c r="AE30" s="37"/>
      <c r="AF30" s="37"/>
      <c r="AG30" s="33"/>
      <c r="AH30" s="34"/>
    </row>
    <row r="31" spans="1:34" ht="15.75" x14ac:dyDescent="0.25">
      <c r="A31" s="36"/>
      <c r="B31" s="36"/>
      <c r="C31" s="36"/>
      <c r="D31" s="36"/>
      <c r="E31" s="36"/>
      <c r="F31" s="210" t="s">
        <v>128</v>
      </c>
      <c r="G31" s="210"/>
      <c r="H31" s="210"/>
      <c r="I31" s="210"/>
      <c r="J31" s="176" t="s">
        <v>5</v>
      </c>
      <c r="K31" s="210" t="s">
        <v>129</v>
      </c>
      <c r="L31" s="210"/>
      <c r="M31" s="210"/>
      <c r="N31" s="210"/>
      <c r="O31" s="210"/>
      <c r="P31" s="210"/>
      <c r="Q31" s="39"/>
      <c r="R31" s="160"/>
      <c r="S31" s="159"/>
      <c r="T31" s="2"/>
      <c r="U31" s="37"/>
      <c r="V31" s="49" t="s">
        <v>2</v>
      </c>
      <c r="W31" s="52">
        <v>0</v>
      </c>
      <c r="X31" s="53">
        <f>IMAGINARY(W25)</f>
        <v>1</v>
      </c>
      <c r="Y31" s="52">
        <v>0</v>
      </c>
      <c r="Z31" s="53">
        <f>IMAGINARY(W26)</f>
        <v>-0.5</v>
      </c>
      <c r="AA31" s="52">
        <v>0</v>
      </c>
      <c r="AB31" s="53">
        <f>IMAGINARY(W27)</f>
        <v>-0.5</v>
      </c>
      <c r="AC31" s="37"/>
      <c r="AD31" s="37"/>
      <c r="AE31" s="37"/>
      <c r="AF31" s="37"/>
      <c r="AG31" s="33"/>
      <c r="AH31" s="34"/>
    </row>
    <row r="32" spans="1:34" ht="16.5" thickBot="1" x14ac:dyDescent="0.3">
      <c r="A32" s="35"/>
      <c r="B32" s="35"/>
      <c r="C32" s="35"/>
      <c r="D32" s="35"/>
      <c r="E32" s="35"/>
      <c r="F32" s="196"/>
      <c r="G32" s="35"/>
      <c r="H32" s="35"/>
      <c r="I32" s="35"/>
      <c r="J32" s="137" t="s">
        <v>5</v>
      </c>
      <c r="K32" s="35"/>
      <c r="L32" s="35"/>
      <c r="M32" s="35"/>
      <c r="N32" s="35"/>
      <c r="O32" s="35"/>
      <c r="P32" s="197"/>
      <c r="Q32" s="39"/>
      <c r="R32" s="160"/>
      <c r="S32" s="159"/>
      <c r="T32" s="2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3"/>
      <c r="AH32" s="34"/>
    </row>
    <row r="33" spans="1:34" ht="16.5" thickBot="1" x14ac:dyDescent="0.3">
      <c r="A33" s="36"/>
      <c r="B33" s="8">
        <v>2</v>
      </c>
      <c r="C33" s="44" t="s">
        <v>47</v>
      </c>
      <c r="D33" s="36"/>
      <c r="E33" s="36"/>
      <c r="F33" s="196"/>
      <c r="G33" s="71">
        <v>2</v>
      </c>
      <c r="H33" s="58" t="str">
        <f>IF(OR(G33=1,G33=2,G33=3,G33=4),"","&lt;=Err")</f>
        <v/>
      </c>
      <c r="I33" s="35"/>
      <c r="J33" s="137" t="s">
        <v>5</v>
      </c>
      <c r="K33" s="35"/>
      <c r="L33" s="71">
        <v>3</v>
      </c>
      <c r="M33" s="58" t="str">
        <f>IF(AND(OR(L33=1,L33=2,L33=3,L33=4,L33=5,L33=6),L33&lt;&gt;L35,L33&lt;&gt;N35,L33&lt;&gt;L36,L33&lt;&gt;N36),"","&lt;=Err")</f>
        <v/>
      </c>
      <c r="N33" s="35"/>
      <c r="O33" s="35"/>
      <c r="P33" s="197"/>
      <c r="Q33" s="39"/>
      <c r="R33" s="160"/>
      <c r="S33" s="159"/>
      <c r="T33" s="2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3"/>
      <c r="AH33" s="34"/>
    </row>
    <row r="34" spans="1:34" ht="16.5" thickBot="1" x14ac:dyDescent="0.3">
      <c r="A34" s="36"/>
      <c r="B34" s="35"/>
      <c r="C34" s="35"/>
      <c r="D34" s="39"/>
      <c r="E34" s="39"/>
      <c r="F34" s="196"/>
      <c r="G34" s="39"/>
      <c r="H34" s="36"/>
      <c r="I34" s="35"/>
      <c r="J34" s="137" t="s">
        <v>5</v>
      </c>
      <c r="K34" s="35"/>
      <c r="L34" s="39"/>
      <c r="M34" s="39"/>
      <c r="N34" s="39"/>
      <c r="O34" s="39"/>
      <c r="P34" s="197"/>
      <c r="Q34" s="39"/>
      <c r="R34" s="160"/>
      <c r="S34" s="159"/>
      <c r="T34" s="2"/>
      <c r="U34" s="37"/>
      <c r="V34" s="37"/>
      <c r="W34" s="37" t="s">
        <v>6</v>
      </c>
      <c r="X34" s="37"/>
      <c r="Y34" s="37"/>
      <c r="Z34" s="37"/>
      <c r="AA34" s="37"/>
      <c r="AB34" s="37"/>
      <c r="AC34" s="37"/>
      <c r="AD34" s="37"/>
      <c r="AE34" s="37"/>
      <c r="AF34" s="37"/>
      <c r="AG34" s="33"/>
      <c r="AH34" s="34"/>
    </row>
    <row r="35" spans="1:34" ht="16.5" thickBot="1" x14ac:dyDescent="0.3">
      <c r="A35" s="36"/>
      <c r="B35" s="8">
        <v>3</v>
      </c>
      <c r="C35" s="44" t="s">
        <v>30</v>
      </c>
      <c r="D35" s="36"/>
      <c r="E35" s="36"/>
      <c r="F35" s="196"/>
      <c r="G35" s="36"/>
      <c r="H35" s="36"/>
      <c r="I35" s="36"/>
      <c r="J35" s="137" t="s">
        <v>5</v>
      </c>
      <c r="K35" s="36"/>
      <c r="L35" s="72">
        <v>1</v>
      </c>
      <c r="M35" s="60" t="s">
        <v>29</v>
      </c>
      <c r="N35" s="71">
        <v>6</v>
      </c>
      <c r="O35" s="58" t="str">
        <f>IF(AND(ISNUMBER(L35),ISNUMBER(N35)),IF(AND(OR(L35=1,L35=2,L35=3,L35=4,L35=5,L35=6),L35&lt;&gt;N35,L35&lt;&gt;L36,L35&lt;&gt;N36,N35&lt;&gt;N36,OR(AND(ISEVEN(L35),ISODD(N35)),AND(ISODD(L35),ISEVEN(N35)))),"","&lt;=Err"),"&lt;=Err")</f>
        <v/>
      </c>
      <c r="P35" s="197"/>
      <c r="Q35" s="39"/>
      <c r="R35" s="160"/>
      <c r="S35" s="159"/>
      <c r="T35" s="2"/>
      <c r="U35" s="37"/>
      <c r="V35" s="37" t="s">
        <v>14</v>
      </c>
      <c r="W35" s="54">
        <f>L33</f>
        <v>3</v>
      </c>
      <c r="X35" s="54">
        <f>IF(ISEVEN(W35),W35-1,W35+1)</f>
        <v>4</v>
      </c>
      <c r="Y35" s="54">
        <f>IF(X35=L35,N35,IF(X35=N35,L35,IF(X35=L36,N36,IF(X35=N36,L36,0))))</f>
        <v>5</v>
      </c>
      <c r="Z35" s="54">
        <f>IF(ISEVEN(Y35),Y35-1,Y35+1)</f>
        <v>6</v>
      </c>
      <c r="AA35" s="54">
        <f>IF(Z35=L35,N35,IF(Z35=N35,L35,IF(Z35=L36,N36,IF(Z35=N36,L36,NA()))))</f>
        <v>1</v>
      </c>
      <c r="AB35" s="54">
        <f>IF(ISEVEN(AA35),AA35-1,AA35+1)</f>
        <v>2</v>
      </c>
      <c r="AC35" s="37"/>
      <c r="AD35" s="37"/>
      <c r="AE35" s="37"/>
      <c r="AF35" s="37"/>
      <c r="AG35" s="33"/>
      <c r="AH35" s="34"/>
    </row>
    <row r="36" spans="1:34" ht="16.5" thickBot="1" x14ac:dyDescent="0.3">
      <c r="A36" s="39"/>
      <c r="B36" s="8"/>
      <c r="C36" s="44" t="s">
        <v>32</v>
      </c>
      <c r="D36" s="39"/>
      <c r="E36" s="39"/>
      <c r="F36" s="196"/>
      <c r="G36" s="39"/>
      <c r="H36" s="39"/>
      <c r="I36" s="39"/>
      <c r="J36" s="137" t="s">
        <v>5</v>
      </c>
      <c r="K36" s="39"/>
      <c r="L36" s="72">
        <v>4</v>
      </c>
      <c r="M36" s="60" t="s">
        <v>29</v>
      </c>
      <c r="N36" s="71">
        <v>5</v>
      </c>
      <c r="O36" s="58" t="str">
        <f>IF(AND(ISNUMBER(L36),ISNUMBER(N36)),IF(AND(OR(L36=1,L36=2,L36=3,L36=4,L36=5,L36=6),L36&lt;&gt;N36,L36&lt;&gt;L35,L36&lt;&gt;N35,N35&lt;&gt;N36,OR(AND(ISEVEN(L36),ISODD(N36)),AND(ISODD(L36),ISEVEN(N36)))),"","&lt;=Err"),"&lt;=Err")</f>
        <v/>
      </c>
      <c r="P36" s="197"/>
      <c r="Q36" s="39"/>
      <c r="R36" s="160"/>
      <c r="S36" s="159"/>
      <c r="T36" s="2"/>
      <c r="U36" s="37"/>
      <c r="V36" s="37" t="s">
        <v>13</v>
      </c>
      <c r="W36" s="54" t="s">
        <v>9</v>
      </c>
      <c r="X36" s="54" t="s">
        <v>8</v>
      </c>
      <c r="Y36" s="54" t="s">
        <v>23</v>
      </c>
      <c r="Z36" s="54" t="s">
        <v>10</v>
      </c>
      <c r="AA36" s="54" t="s">
        <v>23</v>
      </c>
      <c r="AB36" s="54" t="s">
        <v>7</v>
      </c>
      <c r="AC36" s="37"/>
      <c r="AD36" s="37"/>
      <c r="AE36" s="37"/>
      <c r="AF36" s="37"/>
      <c r="AG36" s="33"/>
      <c r="AH36" s="34"/>
    </row>
    <row r="37" spans="1:34" ht="15.75" x14ac:dyDescent="0.25">
      <c r="A37" s="35"/>
      <c r="B37" s="8"/>
      <c r="C37" s="35"/>
      <c r="D37" s="35"/>
      <c r="E37" s="35"/>
      <c r="F37" s="196"/>
      <c r="G37" s="35"/>
      <c r="H37" s="35"/>
      <c r="I37" s="35"/>
      <c r="J37" s="137" t="s">
        <v>5</v>
      </c>
      <c r="K37" s="35"/>
      <c r="L37" s="35"/>
      <c r="M37" s="35"/>
      <c r="N37" s="35"/>
      <c r="O37" s="35"/>
      <c r="P37" s="197"/>
      <c r="Q37" s="35"/>
      <c r="R37" s="158"/>
      <c r="S37" s="159"/>
      <c r="T37" s="2"/>
      <c r="U37" s="37"/>
      <c r="V37" s="37"/>
      <c r="W37" s="37"/>
      <c r="X37" s="37"/>
      <c r="Y37" s="37"/>
      <c r="Z37" s="37"/>
      <c r="AA37" s="6"/>
      <c r="AB37" s="6"/>
      <c r="AC37" s="6"/>
      <c r="AD37" s="37"/>
      <c r="AE37" s="37"/>
      <c r="AF37" s="37"/>
      <c r="AG37" s="33"/>
      <c r="AH37" s="34"/>
    </row>
    <row r="38" spans="1:34" ht="15.75" x14ac:dyDescent="0.25">
      <c r="A38" s="35"/>
      <c r="B38" s="8"/>
      <c r="C38" s="35"/>
      <c r="D38" s="35"/>
      <c r="E38" s="35"/>
      <c r="F38" s="171"/>
      <c r="G38" s="171"/>
      <c r="H38" s="171"/>
      <c r="I38" s="171"/>
      <c r="J38" s="176" t="s">
        <v>5</v>
      </c>
      <c r="K38" s="171"/>
      <c r="L38" s="171"/>
      <c r="M38" s="171"/>
      <c r="N38" s="171"/>
      <c r="O38" s="171"/>
      <c r="P38" s="171"/>
      <c r="Q38" s="35"/>
      <c r="R38" s="158"/>
      <c r="S38" s="159"/>
      <c r="T38" s="2"/>
      <c r="U38" s="37"/>
      <c r="V38" s="37" t="s">
        <v>20</v>
      </c>
      <c r="W38" s="54">
        <f>IF(L35&lt;N35,L35,N35)</f>
        <v>1</v>
      </c>
      <c r="X38" s="54">
        <f>IF(L35&lt;N35,N35,L35)</f>
        <v>6</v>
      </c>
      <c r="Y38" s="37"/>
      <c r="Z38" s="37"/>
      <c r="AA38" s="37"/>
      <c r="AB38" s="6"/>
      <c r="AC38" s="37"/>
      <c r="AD38" s="37"/>
      <c r="AE38" s="37"/>
      <c r="AF38" s="37"/>
      <c r="AG38" s="33"/>
      <c r="AH38" s="34"/>
    </row>
    <row r="39" spans="1:34" ht="15.75" x14ac:dyDescent="0.25">
      <c r="A39" s="35"/>
      <c r="B39" s="8">
        <v>4</v>
      </c>
      <c r="C39" s="35" t="s">
        <v>53</v>
      </c>
      <c r="D39" s="35"/>
      <c r="E39" s="35"/>
      <c r="F39" s="171"/>
      <c r="G39" s="171"/>
      <c r="H39" s="171"/>
      <c r="I39" s="171"/>
      <c r="J39" s="175"/>
      <c r="K39" s="171"/>
      <c r="L39" s="171"/>
      <c r="M39" s="171"/>
      <c r="N39" s="171"/>
      <c r="O39" s="171"/>
      <c r="P39" s="171"/>
      <c r="Q39" s="35"/>
      <c r="R39" s="158"/>
      <c r="S39" s="159"/>
      <c r="T39" s="2"/>
      <c r="U39" s="37"/>
      <c r="V39" s="37" t="s">
        <v>21</v>
      </c>
      <c r="W39" s="54">
        <f>IF(L36&lt;N36,L36,N36)</f>
        <v>4</v>
      </c>
      <c r="X39" s="54">
        <f>IF(L36&lt;N36,N36,L36)</f>
        <v>5</v>
      </c>
      <c r="Y39" s="37"/>
      <c r="Z39" s="37"/>
      <c r="AA39" s="56" t="s">
        <v>83</v>
      </c>
      <c r="AB39" s="57">
        <f>ROUNDUP(IF(MAX(W30:AB31,W48:AD49)&gt;=ABS(MIN(W30:AB31,W48:AD49)),MAX(W30:AB31,W48:AD49),ABS(MIN(W30:AB31,W48:AD49))),1)</f>
        <v>2.4</v>
      </c>
      <c r="AC39" s="57"/>
      <c r="AD39" s="37"/>
      <c r="AE39" s="37"/>
      <c r="AF39" s="37"/>
      <c r="AG39" s="33"/>
      <c r="AH39" s="34"/>
    </row>
    <row r="40" spans="1:34" ht="15.75" x14ac:dyDescent="0.25">
      <c r="A40" s="35"/>
      <c r="B40" s="8"/>
      <c r="C40" s="35" t="s">
        <v>152</v>
      </c>
      <c r="D40" s="35"/>
      <c r="E40" s="35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7"/>
      <c r="Q40" s="35"/>
      <c r="R40" s="158"/>
      <c r="S40" s="159"/>
      <c r="T40" s="2"/>
      <c r="U40" s="37"/>
      <c r="V40" s="37" t="s">
        <v>22</v>
      </c>
      <c r="W40" s="54">
        <f>G33</f>
        <v>2</v>
      </c>
      <c r="X40" s="54">
        <f>L33</f>
        <v>3</v>
      </c>
      <c r="Y40" s="37"/>
      <c r="Z40" s="37"/>
      <c r="AA40" s="56" t="s">
        <v>24</v>
      </c>
      <c r="AB40" s="59">
        <f>(-1)*AB39</f>
        <v>-2.4</v>
      </c>
      <c r="AC40" s="59">
        <f>AB39</f>
        <v>2.4</v>
      </c>
      <c r="AD40" s="37"/>
      <c r="AE40" s="37"/>
      <c r="AF40" s="37"/>
      <c r="AG40" s="33"/>
      <c r="AH40" s="34"/>
    </row>
    <row r="41" spans="1:34" ht="15.75" x14ac:dyDescent="0.25">
      <c r="A41" s="35"/>
      <c r="B41" s="8"/>
      <c r="C41" s="35"/>
      <c r="D41" s="35"/>
      <c r="E41" s="35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35"/>
      <c r="R41" s="158"/>
      <c r="S41" s="159"/>
      <c r="T41" s="2"/>
      <c r="U41" s="37"/>
      <c r="V41" s="37"/>
      <c r="W41" s="37" t="s">
        <v>0</v>
      </c>
      <c r="X41" s="37"/>
      <c r="Y41" s="37"/>
      <c r="Z41" s="37"/>
      <c r="AA41" s="56" t="s">
        <v>25</v>
      </c>
      <c r="AB41" s="59">
        <v>0</v>
      </c>
      <c r="AC41" s="59">
        <v>0</v>
      </c>
      <c r="AD41" s="37"/>
      <c r="AE41" s="37"/>
      <c r="AF41" s="37"/>
      <c r="AG41" s="33"/>
      <c r="AH41" s="34"/>
    </row>
    <row r="42" spans="1:34" ht="15.75" x14ac:dyDescent="0.25">
      <c r="A42" s="35"/>
      <c r="B42" s="8"/>
      <c r="C42" s="35"/>
      <c r="D42" s="35"/>
      <c r="E42" s="35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35"/>
      <c r="R42" s="158"/>
      <c r="S42" s="159"/>
      <c r="T42" s="2"/>
      <c r="U42" s="37"/>
      <c r="V42" s="45" t="s">
        <v>11</v>
      </c>
      <c r="W42" s="37" t="str">
        <f>IF(G33=1,W25,IF(G33=2,W26,IF(G33=3,W27,IF(G33=4,0,W26))))</f>
        <v>0,866025403784438-0,5i</v>
      </c>
      <c r="X42" s="37"/>
      <c r="Y42" s="37"/>
      <c r="Z42" s="37"/>
      <c r="AA42" s="37"/>
      <c r="AB42" s="37"/>
      <c r="AC42" s="37"/>
      <c r="AD42" s="46"/>
      <c r="AE42" s="37"/>
      <c r="AF42" s="37"/>
      <c r="AG42" s="33"/>
      <c r="AH42" s="34"/>
    </row>
    <row r="43" spans="1:34" ht="15.75" x14ac:dyDescent="0.25">
      <c r="A43" s="35"/>
      <c r="B43" s="8"/>
      <c r="C43" s="35"/>
      <c r="D43" s="35"/>
      <c r="E43" s="35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35"/>
      <c r="R43" s="158"/>
      <c r="S43" s="159"/>
      <c r="T43" s="2"/>
      <c r="U43" s="37"/>
      <c r="V43" s="45" t="s">
        <v>17</v>
      </c>
      <c r="W43" s="37" t="str">
        <f>IMSUM(W42,IF(W35=1,IMPRODUCT(SQRT(3),W25),IF(W35=2,IMPRODUCT(-SQRT(3),W25),IF(W35=3,IMPRODUCT(SQRT(3),W26),IF(W35=4,IMPRODUCT(-SQRT(3),W26),IF(W35=5,IMPRODUCT(SQRT(3),W27),IF(W35=6,IMPRODUCT(-SQRT(3),W27),"-")))))))</f>
        <v>2,36602540378444-1,36602540378444i</v>
      </c>
      <c r="X43" s="37"/>
      <c r="Y43" s="37"/>
      <c r="Z43" s="37"/>
      <c r="AA43" s="37"/>
      <c r="AB43" s="139" t="s">
        <v>119</v>
      </c>
      <c r="AC43" s="140">
        <f>IF(AND(O35="",O36="",M33=""),0,1)</f>
        <v>0</v>
      </c>
      <c r="AD43" s="46"/>
      <c r="AE43" s="37"/>
      <c r="AF43" s="37"/>
      <c r="AG43" s="33"/>
      <c r="AH43" s="34"/>
    </row>
    <row r="44" spans="1:34" ht="15.75" x14ac:dyDescent="0.25">
      <c r="A44" s="35"/>
      <c r="B44" s="8"/>
      <c r="C44" s="35"/>
      <c r="D44" s="35"/>
      <c r="E44" s="35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35"/>
      <c r="R44" s="158"/>
      <c r="S44" s="159"/>
      <c r="T44" s="2"/>
      <c r="U44" s="37"/>
      <c r="V44" s="45" t="s">
        <v>18</v>
      </c>
      <c r="W44" s="37" t="str">
        <f>IMSUM(W43,IF(Y35=1,IMPRODUCT(SQRT(3),W25),IF(Y35=2,IMPRODUCT(-SQRT(3),W25),IF(Y35=3,IMPRODUCT(SQRT(3),W26),IF(Y35=4,IMPRODUCT(-SQRT(3),W26),IF(Y35=5,IMPRODUCT(SQRT(3),W27),IF(Y35=6,IMPRODUCT(-SQRT(3),W27),"-")))))))</f>
        <v>0,86602540378444-2,23205080756888i</v>
      </c>
      <c r="X44" s="37"/>
      <c r="Y44" s="37"/>
      <c r="Z44" s="37"/>
      <c r="AA44" s="37"/>
      <c r="AB44" s="37"/>
      <c r="AC44" s="37"/>
      <c r="AD44" s="46"/>
      <c r="AE44" s="37"/>
      <c r="AF44" s="37"/>
      <c r="AG44" s="33"/>
      <c r="AH44" s="34"/>
    </row>
    <row r="45" spans="1:34" ht="16.5" x14ac:dyDescent="0.25">
      <c r="A45" s="35"/>
      <c r="B45" s="8"/>
      <c r="C45" s="35"/>
      <c r="D45" s="65"/>
      <c r="E45" s="65"/>
      <c r="F45" s="178" t="str">
        <f>IF(H33="",IF(F49=W40,"      o──",IF(F49&gt;W40,"─────","")),"")</f>
        <v/>
      </c>
      <c r="G45" s="178" t="str">
        <f>IF(H33="",IF(G49=W40,"      o──",IF(G49&gt;W40,"─────","")),"")</f>
        <v xml:space="preserve">      o──</v>
      </c>
      <c r="H45" s="178" t="str">
        <f>IF(H33="",IF(H49=W40,"      o──",IF(H49&gt;W40,"─────","")),"")</f>
        <v>─────</v>
      </c>
      <c r="I45" s="178" t="str">
        <f>IF(H33="",IF(I49=W40,"      o──",IF(I49&gt;W40,"─────","")),"")</f>
        <v>─────</v>
      </c>
      <c r="J45" s="178" t="str">
        <f>IF(AND(H33="",M33=""),"──o──",IF(H33="","──o      ",IF(M33="","      o──","")))</f>
        <v>──o──</v>
      </c>
      <c r="K45" s="178" t="str">
        <f>IF(AC43=0,IF(K49=X40,"──o      ",IF(K49&lt;X40,"─────","")),"")</f>
        <v>─────</v>
      </c>
      <c r="L45" s="178" t="str">
        <f>IF(AC43=0,IF(L49=X40,"──o      ",IF(L49&lt;X40,"─────","")),"")</f>
        <v>─────</v>
      </c>
      <c r="M45" s="178" t="str">
        <f>IF(AC43=0,IF(M49=X40,"──o      ",IF(M49&lt;X40,"─────","")),"")</f>
        <v xml:space="preserve">──o      </v>
      </c>
      <c r="N45" s="178" t="str">
        <f>IF(AC43=0,IF(N49=X40,"──o      ",IF(N49&lt;X40,"─────","")),"")</f>
        <v/>
      </c>
      <c r="O45" s="178" t="str">
        <f>IF(AC43=0,IF(O49=X40,"──o      ",IF(O49&lt;X40,"─────","")),"")</f>
        <v/>
      </c>
      <c r="P45" s="178" t="str">
        <f>IF(AC43=0,IF(P49=X40,"──o      ",IF(P49&lt;X40,"─────","")),"")</f>
        <v/>
      </c>
      <c r="Q45" s="65"/>
      <c r="R45" s="158"/>
      <c r="S45" s="159"/>
      <c r="T45" s="2"/>
      <c r="U45" s="37"/>
      <c r="V45" s="45" t="s">
        <v>19</v>
      </c>
      <c r="W45" s="37" t="str">
        <f>IMSUM(W44,IF(AA35=1,IMPRODUCT(SQRT(3),W25),IF(AA35=2,IMPRODUCT(-SQRT(3),W25),IF(AA35=3,IMPRODUCT(SQRT(3),W26),IF(AA35=4,IMPRODUCT(-SQRT(3),W26),IF(AA35=5,IMPRODUCT(SQRT(3),W27),IF(AA35=6,IMPRODUCT(-SQRT(3),W27),"-")))))))</f>
        <v>0,86602540378444-0,5i</v>
      </c>
      <c r="X45" s="37"/>
      <c r="Y45" s="37"/>
      <c r="Z45" s="37"/>
      <c r="AA45" s="37"/>
      <c r="AB45" s="37"/>
      <c r="AC45" s="37"/>
      <c r="AD45" s="37"/>
      <c r="AE45" s="37"/>
      <c r="AF45" s="37"/>
      <c r="AG45" s="33"/>
      <c r="AH45" s="34"/>
    </row>
    <row r="46" spans="1:34" ht="16.5" x14ac:dyDescent="0.25">
      <c r="A46" s="35"/>
      <c r="B46" s="8"/>
      <c r="C46" s="35"/>
      <c r="D46" s="65"/>
      <c r="E46" s="65"/>
      <c r="F46" s="178"/>
      <c r="G46" s="178"/>
      <c r="H46" s="178"/>
      <c r="I46" s="178"/>
      <c r="J46" s="178"/>
      <c r="K46" s="179" t="str">
        <f>IF(AC43=0,IF(K49=W38,"      o──",IF(K49=X38,"──o      ",IF(AND(W38&lt;K49,K49&lt;X38),"─────",""))),"")</f>
        <v xml:space="preserve">      o──</v>
      </c>
      <c r="L46" s="179" t="str">
        <f>IF(AC43=0,IF(L49=W38,"      o──",IF(L49=X38,"──o      ",IF(AND(W38&lt;L49,L49&lt;X38),"─────",""))),"")</f>
        <v>─────</v>
      </c>
      <c r="M46" s="178" t="str">
        <f>IF(AC43=0,IF(M49=W38,"      o──",IF(M49=X38,"──o      ",IF(AND(W38&lt;M49,M49&lt;X38),"─────",""))),"")</f>
        <v>─────</v>
      </c>
      <c r="N46" s="179" t="str">
        <f>IF(AC43=0,IF(N49=W38,"      o──",IF(N49=X38,"──o      ",IF(AND(W38&lt;N49,N49&lt;X38),"─────",""))),"")</f>
        <v>─────</v>
      </c>
      <c r="O46" s="179" t="str">
        <f>IF(AC43=0,IF(O49=W38,"      o──",IF(O49=X38,"──o      ",IF(AND(W38&lt;O49,O49&lt;X38),"─────",""))),"")</f>
        <v>─────</v>
      </c>
      <c r="P46" s="178" t="str">
        <f>IF(AC43=0,IF(P49=W38,"      o──",IF(P49=X38,"──o      ",IF(AND(W38&lt;P49,P49&lt;X38),"─────",""))),"")</f>
        <v xml:space="preserve">──o      </v>
      </c>
      <c r="Q46" s="65"/>
      <c r="R46" s="158"/>
      <c r="S46" s="159"/>
      <c r="T46" s="2"/>
      <c r="U46" s="37"/>
      <c r="V46" s="45"/>
      <c r="W46" s="37"/>
      <c r="X46" s="37"/>
      <c r="Y46" s="37"/>
      <c r="Z46" s="37"/>
      <c r="AA46" s="37"/>
      <c r="AB46" s="37"/>
      <c r="AC46" s="37"/>
      <c r="AD46" s="46"/>
      <c r="AE46" s="37"/>
      <c r="AF46" s="37"/>
      <c r="AG46" s="33"/>
      <c r="AH46" s="34"/>
    </row>
    <row r="47" spans="1:34" ht="16.5" x14ac:dyDescent="0.25">
      <c r="A47" s="35"/>
      <c r="B47" s="8"/>
      <c r="C47" s="35"/>
      <c r="D47" s="65"/>
      <c r="E47" s="65"/>
      <c r="F47" s="178"/>
      <c r="G47" s="178"/>
      <c r="H47" s="178"/>
      <c r="I47" s="178"/>
      <c r="J47" s="178"/>
      <c r="K47" s="179" t="str">
        <f>IF(AC43=0,IF(K49=W39,"      o──",IF(K49=X39,"──o      ",IF(AND(W39&lt;K49,K49&lt;X39),"─────",""))),"")</f>
        <v/>
      </c>
      <c r="L47" s="178" t="str">
        <f>IF(AC43=0,IF(L49=W39,"      o──",IF(L49=X39,"──o      ",IF(AND(W39&lt;L49,L49&lt;X39),"─────",""))),"")</f>
        <v/>
      </c>
      <c r="M47" s="179" t="str">
        <f>IF(AC43=0,IF(M49=W39,"      o──",IF(M49=X39,"──o      ",IF(AND(W39&lt;M49,M49&lt;X39),"─────",""))),"")</f>
        <v/>
      </c>
      <c r="N47" s="179" t="str">
        <f>IF(AC43=0,IF(N49=W39,"      o──",IF(N49=X39,"──o      ",IF(AND(W39&lt;N49,N49&lt;X39),"─────",""))),"")</f>
        <v xml:space="preserve">      o──</v>
      </c>
      <c r="O47" s="178" t="str">
        <f>IF(AC43=0,IF(O49=W39,"      o──",IF(O49=X39,"──o      ",IF(AND(W39&lt;O49,O49&lt;X39),"─────",""))),"")</f>
        <v xml:space="preserve">──o      </v>
      </c>
      <c r="P47" s="178" t="str">
        <f>IF(AC43=0,IF(P49=W39,"      o──",IF(P49=X39,"──o      ",IF(AND(W39&lt;P49,P49&lt;X39),"─────",""))),"")</f>
        <v/>
      </c>
      <c r="Q47" s="65"/>
      <c r="R47" s="158"/>
      <c r="S47" s="159"/>
      <c r="T47" s="2"/>
      <c r="U47" s="37"/>
      <c r="V47" s="47"/>
      <c r="W47" s="48" t="str">
        <f>V42</f>
        <v>Uк</v>
      </c>
      <c r="X47" s="48"/>
      <c r="Y47" s="48" t="str">
        <f>V43</f>
        <v>Uф</v>
      </c>
      <c r="Z47" s="48"/>
      <c r="AA47" s="48" t="str">
        <f>V44</f>
        <v>Uи</v>
      </c>
      <c r="AB47" s="48"/>
      <c r="AC47" s="48" t="str">
        <f>V45</f>
        <v>Uн</v>
      </c>
      <c r="AD47" s="48"/>
      <c r="AE47" s="37"/>
      <c r="AF47" s="37"/>
      <c r="AG47" s="33"/>
      <c r="AH47" s="34"/>
    </row>
    <row r="48" spans="1:34" ht="15.75" x14ac:dyDescent="0.25">
      <c r="A48" s="35"/>
      <c r="B48" s="8"/>
      <c r="C48" s="8"/>
      <c r="D48" s="43"/>
      <c r="E48" s="43"/>
      <c r="F48" s="180"/>
      <c r="G48" s="171"/>
      <c r="H48" s="171"/>
      <c r="I48" s="171"/>
      <c r="J48" s="171"/>
      <c r="K48" s="171"/>
      <c r="L48" s="171"/>
      <c r="M48" s="181"/>
      <c r="N48" s="181"/>
      <c r="O48" s="181"/>
      <c r="P48" s="181"/>
      <c r="Q48" s="35"/>
      <c r="R48" s="158"/>
      <c r="S48" s="159"/>
      <c r="T48" s="2"/>
      <c r="U48" s="37"/>
      <c r="V48" s="49" t="s">
        <v>1</v>
      </c>
      <c r="W48" s="61">
        <v>0</v>
      </c>
      <c r="X48" s="62">
        <f>IMREAL(W42)</f>
        <v>0.86602540378443804</v>
      </c>
      <c r="Y48" s="61">
        <f>X48</f>
        <v>0.86602540378443804</v>
      </c>
      <c r="Z48" s="62">
        <f>IMREAL(W43)</f>
        <v>2.3660254037844402</v>
      </c>
      <c r="AA48" s="61">
        <f>Z48</f>
        <v>2.3660254037844402</v>
      </c>
      <c r="AB48" s="62">
        <f>IMREAL(W44)</f>
        <v>0.86602540378444004</v>
      </c>
      <c r="AC48" s="61">
        <f>AB48</f>
        <v>0.86602540378444004</v>
      </c>
      <c r="AD48" s="62">
        <f>IMREAL(W45)</f>
        <v>0.86602540378444004</v>
      </c>
      <c r="AE48" s="37"/>
      <c r="AF48" s="37"/>
      <c r="AG48" s="33"/>
      <c r="AH48" s="34"/>
    </row>
    <row r="49" spans="1:34" ht="15.75" x14ac:dyDescent="0.25">
      <c r="A49" s="35"/>
      <c r="B49" s="8"/>
      <c r="C49" s="8"/>
      <c r="D49" s="35"/>
      <c r="E49" s="35"/>
      <c r="F49" s="173">
        <v>1</v>
      </c>
      <c r="G49" s="173">
        <v>2</v>
      </c>
      <c r="H49" s="173">
        <v>3</v>
      </c>
      <c r="I49" s="173">
        <v>4</v>
      </c>
      <c r="J49" s="175"/>
      <c r="K49" s="173">
        <v>1</v>
      </c>
      <c r="L49" s="173">
        <v>2</v>
      </c>
      <c r="M49" s="173">
        <v>3</v>
      </c>
      <c r="N49" s="173">
        <v>4</v>
      </c>
      <c r="O49" s="173">
        <v>5</v>
      </c>
      <c r="P49" s="173">
        <v>6</v>
      </c>
      <c r="Q49" s="35"/>
      <c r="R49" s="158"/>
      <c r="S49" s="159"/>
      <c r="T49" s="2"/>
      <c r="U49" s="37"/>
      <c r="V49" s="49" t="s">
        <v>2</v>
      </c>
      <c r="W49" s="63">
        <v>0</v>
      </c>
      <c r="X49" s="64">
        <f>IMAGINARY(W42)</f>
        <v>-0.5</v>
      </c>
      <c r="Y49" s="63">
        <f>X49</f>
        <v>-0.5</v>
      </c>
      <c r="Z49" s="64">
        <f>IMAGINARY(W43)</f>
        <v>-1.3660254037844399</v>
      </c>
      <c r="AA49" s="63">
        <f>Z49</f>
        <v>-1.3660254037844399</v>
      </c>
      <c r="AB49" s="64">
        <f>IMAGINARY(W44)</f>
        <v>-2.2320508075688799</v>
      </c>
      <c r="AC49" s="63">
        <f>AB49</f>
        <v>-2.2320508075688799</v>
      </c>
      <c r="AD49" s="64">
        <f>IMAGINARY(W45)</f>
        <v>-0.5</v>
      </c>
      <c r="AE49" s="37"/>
      <c r="AF49" s="37"/>
      <c r="AG49" s="33"/>
      <c r="AH49" s="34"/>
    </row>
    <row r="50" spans="1:34" ht="15.75" x14ac:dyDescent="0.25">
      <c r="A50" s="35"/>
      <c r="B50" s="6"/>
      <c r="C50" s="35"/>
      <c r="D50" s="35"/>
      <c r="E50" s="35"/>
      <c r="F50" s="171"/>
      <c r="G50" s="171"/>
      <c r="H50" s="171"/>
      <c r="I50" s="171"/>
      <c r="J50" s="175"/>
      <c r="K50" s="171"/>
      <c r="L50" s="171"/>
      <c r="M50" s="171"/>
      <c r="N50" s="171"/>
      <c r="O50" s="171"/>
      <c r="P50" s="171"/>
      <c r="Q50" s="35"/>
      <c r="R50" s="158"/>
      <c r="S50" s="159"/>
      <c r="T50" s="2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3"/>
      <c r="AH50" s="34"/>
    </row>
    <row r="51" spans="1:34" ht="18" x14ac:dyDescent="0.25">
      <c r="A51" s="35"/>
      <c r="B51" s="8">
        <v>5</v>
      </c>
      <c r="C51" s="35" t="s">
        <v>48</v>
      </c>
      <c r="D51" s="6"/>
      <c r="E51" s="35"/>
      <c r="F51" s="182" t="str">
        <f>IF(OR(I16="A",I16="a",I16="А",I16="а"),"A",IF(OR(I16="B",I16="b",I16="В",I16="в"),"B",IF(OR(I16="C",I16="c",I16="С",I16="с"),"C","-")))</f>
        <v>A</v>
      </c>
      <c r="G51" s="183" t="str">
        <f>IF(OR(K16="A",K16="a",K16="А",K16="а"),"A",IF(OR(K16="B",K16="b",K16="В",K16="в"),"B",IF(OR(K16="C",K16="c",K16="С",K16="с"),"C","-")))</f>
        <v>B</v>
      </c>
      <c r="H51" s="183" t="str">
        <f>IF(OR(M16="A",M16="a",M16="А",M16="а"),"A",IF(OR(M16="B",M16="b",M16="В",M16="в"),"B",IF(OR(M16="C",M16="c",M16="С",M16="с"),"C","-")))</f>
        <v>C</v>
      </c>
      <c r="I51" s="184" t="str">
        <f>IF(AND(F51="",G51="",H51=""),"-","N")</f>
        <v>N</v>
      </c>
      <c r="J51" s="176" t="s">
        <v>5</v>
      </c>
      <c r="K51" s="182" t="str">
        <f>IF(AC43=0,INDEX(W36:AB36,1,MATCH(K49,W35:AB35,0),1),"")</f>
        <v>-</v>
      </c>
      <c r="L51" s="183" t="str">
        <f>IF(AC43=0,INDEX(W36:AB36,1,MATCH(L49,W35:AB35,0),1),"-")</f>
        <v>Н</v>
      </c>
      <c r="M51" s="183" t="str">
        <f>IF(AC43=0,INDEX(W36:AB36,1,MATCH(M49,W35:AB35,0),1),"-")</f>
        <v>К</v>
      </c>
      <c r="N51" s="183" t="str">
        <f>IF(AC43=0,INDEX(W36:AB36,1,MATCH(N49,W35:AB35,0),1),"-")</f>
        <v>Ф</v>
      </c>
      <c r="O51" s="183" t="str">
        <f>IF(AC43=0,INDEX(W36:AB36,1,MATCH(O49,W35:AB35,0),1),"-")</f>
        <v>-</v>
      </c>
      <c r="P51" s="184" t="str">
        <f>IF(AC43=0,INDEX(W36:AB36,1,MATCH(P49,W35:AB35,0),1),"-")</f>
        <v>И</v>
      </c>
      <c r="Q51" s="67"/>
      <c r="R51" s="158"/>
      <c r="S51" s="159"/>
      <c r="T51" s="2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3"/>
      <c r="AH51" s="34"/>
    </row>
    <row r="52" spans="1:34" ht="18" x14ac:dyDescent="0.25">
      <c r="A52" s="35"/>
      <c r="B52" s="8"/>
      <c r="C52" s="35"/>
      <c r="D52" s="6"/>
      <c r="E52" s="35"/>
      <c r="F52" s="75"/>
      <c r="G52" s="75"/>
      <c r="H52" s="75"/>
      <c r="I52" s="75"/>
      <c r="J52" s="137" t="s">
        <v>5</v>
      </c>
      <c r="K52" s="75"/>
      <c r="L52" s="75"/>
      <c r="M52" s="75"/>
      <c r="N52" s="75"/>
      <c r="O52" s="75"/>
      <c r="P52" s="75"/>
      <c r="Q52" s="67"/>
      <c r="R52" s="158"/>
      <c r="S52" s="159"/>
      <c r="T52" s="2"/>
      <c r="U52" s="6"/>
      <c r="V52" s="6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3"/>
      <c r="AH52" s="34"/>
    </row>
    <row r="53" spans="1:34" ht="18" x14ac:dyDescent="0.25">
      <c r="A53" s="35"/>
      <c r="B53" s="6"/>
      <c r="C53" s="6"/>
      <c r="D53" s="6"/>
      <c r="E53" s="35"/>
      <c r="F53" s="75"/>
      <c r="G53" s="75"/>
      <c r="H53" s="75"/>
      <c r="I53" s="75"/>
      <c r="J53" s="55" t="s">
        <v>5</v>
      </c>
      <c r="K53" s="75"/>
      <c r="L53" s="75"/>
      <c r="M53" s="75"/>
      <c r="N53" s="75"/>
      <c r="O53" s="75"/>
      <c r="P53" s="75"/>
      <c r="Q53" s="67"/>
      <c r="R53" s="158"/>
      <c r="S53" s="159"/>
      <c r="T53" s="2"/>
      <c r="U53" s="6"/>
      <c r="V53" s="6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3"/>
      <c r="AH53" s="34"/>
    </row>
    <row r="54" spans="1:34" ht="15.75" x14ac:dyDescent="0.25">
      <c r="A54" s="35"/>
      <c r="B54" s="6"/>
      <c r="C54" s="6"/>
      <c r="D54" s="6"/>
      <c r="E54" s="36"/>
      <c r="F54" s="138"/>
      <c r="G54" s="138"/>
      <c r="H54" s="138"/>
      <c r="I54" s="169" t="s">
        <v>49</v>
      </c>
      <c r="J54" s="136" t="s">
        <v>5</v>
      </c>
      <c r="K54" s="36" t="s">
        <v>52</v>
      </c>
      <c r="L54" s="138"/>
      <c r="M54" s="138"/>
      <c r="N54" s="138"/>
      <c r="O54" s="138"/>
      <c r="P54" s="138"/>
      <c r="Q54" s="39"/>
      <c r="R54" s="158"/>
      <c r="S54" s="159"/>
      <c r="T54" s="2"/>
      <c r="U54" s="6"/>
      <c r="V54" s="6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3"/>
      <c r="AH54" s="34"/>
    </row>
    <row r="55" spans="1:34" ht="15.75" x14ac:dyDescent="0.25">
      <c r="A55" s="35"/>
      <c r="B55" s="6"/>
      <c r="C55" s="6"/>
      <c r="D55" s="6"/>
      <c r="E55" s="36"/>
      <c r="F55" s="138"/>
      <c r="G55" s="138"/>
      <c r="H55" s="138"/>
      <c r="I55" s="169" t="s">
        <v>50</v>
      </c>
      <c r="J55" s="136" t="s">
        <v>5</v>
      </c>
      <c r="K55" s="36" t="s">
        <v>117</v>
      </c>
      <c r="L55" s="138"/>
      <c r="M55" s="138"/>
      <c r="N55" s="138"/>
      <c r="O55" s="138"/>
      <c r="P55" s="138"/>
      <c r="Q55" s="39"/>
      <c r="R55" s="158"/>
      <c r="S55" s="159"/>
      <c r="T55" s="2"/>
      <c r="U55" s="6"/>
      <c r="V55" s="6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3"/>
      <c r="AH55" s="34"/>
    </row>
    <row r="56" spans="1:34" ht="15.75" x14ac:dyDescent="0.25">
      <c r="A56" s="35"/>
      <c r="B56" s="6"/>
      <c r="C56" s="6"/>
      <c r="D56" s="6"/>
      <c r="E56" s="36"/>
      <c r="F56" s="138"/>
      <c r="G56" s="138"/>
      <c r="H56" s="138"/>
      <c r="I56" s="169" t="s">
        <v>51</v>
      </c>
      <c r="J56" s="136" t="s">
        <v>5</v>
      </c>
      <c r="K56" s="36" t="s">
        <v>116</v>
      </c>
      <c r="L56" s="138"/>
      <c r="M56" s="138"/>
      <c r="N56" s="138"/>
      <c r="O56" s="138"/>
      <c r="P56" s="138"/>
      <c r="Q56" s="39"/>
      <c r="R56" s="158"/>
      <c r="S56" s="159"/>
      <c r="T56" s="2"/>
      <c r="U56" s="6"/>
      <c r="V56" s="6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3"/>
      <c r="AH56" s="34"/>
    </row>
    <row r="57" spans="1:34" ht="15.75" x14ac:dyDescent="0.25">
      <c r="A57" s="35"/>
      <c r="B57" s="6"/>
      <c r="C57" s="6"/>
      <c r="D57" s="6"/>
      <c r="E57" s="36"/>
      <c r="F57" s="138"/>
      <c r="G57" s="138"/>
      <c r="H57" s="138"/>
      <c r="I57" s="138"/>
      <c r="J57" s="136" t="s">
        <v>5</v>
      </c>
      <c r="K57" s="36"/>
      <c r="L57" s="138"/>
      <c r="M57" s="138"/>
      <c r="N57" s="138"/>
      <c r="O57" s="138"/>
      <c r="P57" s="138"/>
      <c r="Q57" s="39"/>
      <c r="R57" s="158"/>
      <c r="S57" s="159"/>
      <c r="T57" s="2"/>
      <c r="U57" s="6"/>
      <c r="V57" s="6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3"/>
      <c r="AH57" s="34"/>
    </row>
    <row r="58" spans="1:34" ht="15.75" x14ac:dyDescent="0.25">
      <c r="A58" s="35"/>
      <c r="B58" s="8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158"/>
      <c r="S58" s="159"/>
      <c r="T58" s="6"/>
      <c r="U58" s="6"/>
      <c r="V58" s="6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3"/>
      <c r="AH58" s="34"/>
    </row>
    <row r="59" spans="1:34" ht="15.75" x14ac:dyDescent="0.25">
      <c r="A59" s="35"/>
      <c r="B59" s="3" t="s">
        <v>142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204"/>
      <c r="S59" s="205"/>
      <c r="T59" s="3" t="s">
        <v>141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3"/>
      <c r="AH59" s="34"/>
    </row>
    <row r="60" spans="1:34" ht="15.75" x14ac:dyDescent="0.25">
      <c r="A60" s="35"/>
      <c r="B60" s="8"/>
      <c r="C60" s="35"/>
      <c r="D60" s="35"/>
      <c r="E60" s="35"/>
      <c r="F60" s="68"/>
      <c r="G60" s="68"/>
      <c r="H60" s="68"/>
      <c r="I60" s="68"/>
      <c r="J60" s="35"/>
      <c r="K60" s="35"/>
      <c r="L60" s="35"/>
      <c r="M60" s="35"/>
      <c r="N60" s="35"/>
      <c r="O60" s="35"/>
      <c r="P60" s="35"/>
      <c r="Q60" s="35"/>
      <c r="R60" s="158"/>
      <c r="S60" s="159"/>
      <c r="T60" s="2"/>
      <c r="U60" s="6"/>
      <c r="V60" s="6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3"/>
      <c r="AH60" s="34"/>
    </row>
    <row r="61" spans="1:34" ht="18" x14ac:dyDescent="0.25">
      <c r="A61" s="35"/>
      <c r="B61" s="8"/>
      <c r="C61" s="157" t="s">
        <v>139</v>
      </c>
      <c r="D61" s="35"/>
      <c r="E61" s="35"/>
      <c r="F61" s="216" t="s">
        <v>155</v>
      </c>
      <c r="G61" s="216"/>
      <c r="H61" s="216"/>
      <c r="I61" s="216"/>
      <c r="J61" s="137" t="s">
        <v>5</v>
      </c>
      <c r="K61" s="217" t="s">
        <v>156</v>
      </c>
      <c r="L61" s="217"/>
      <c r="M61" s="217"/>
      <c r="N61" s="217"/>
      <c r="O61" s="217"/>
      <c r="P61" s="217"/>
      <c r="Q61" s="35"/>
      <c r="R61" s="158"/>
      <c r="S61" s="159"/>
      <c r="T61" s="9"/>
      <c r="U61" s="157" t="s">
        <v>44</v>
      </c>
      <c r="V61" s="35"/>
      <c r="W61" s="67"/>
      <c r="X61" s="75"/>
      <c r="Y61" s="6"/>
      <c r="Z61" s="36" t="s">
        <v>146</v>
      </c>
      <c r="AA61" s="37"/>
      <c r="AB61" s="37"/>
      <c r="AC61" s="37"/>
      <c r="AD61" s="37"/>
      <c r="AE61" s="37"/>
      <c r="AF61" s="37"/>
      <c r="AG61" s="33"/>
      <c r="AH61" s="34"/>
    </row>
    <row r="62" spans="1:34" ht="15.75" x14ac:dyDescent="0.25">
      <c r="A62" s="35"/>
      <c r="B62" s="73"/>
      <c r="C62" s="35"/>
      <c r="D62" s="35"/>
      <c r="E62" s="35"/>
      <c r="F62" s="35"/>
      <c r="G62" s="35"/>
      <c r="H62" s="35"/>
      <c r="I62" s="67"/>
      <c r="J62" s="137" t="s">
        <v>5</v>
      </c>
      <c r="K62" s="67"/>
      <c r="L62" s="67"/>
      <c r="M62" s="67"/>
      <c r="N62" s="67"/>
      <c r="O62" s="67"/>
      <c r="P62" s="67"/>
      <c r="Q62" s="67"/>
      <c r="R62" s="158"/>
      <c r="S62" s="159"/>
      <c r="T62" s="8"/>
      <c r="U62" s="35"/>
      <c r="V62" s="35"/>
      <c r="W62" s="35"/>
      <c r="X62" s="35"/>
      <c r="Y62" s="6"/>
      <c r="Z62" s="37"/>
      <c r="AA62" s="37"/>
      <c r="AB62" s="37"/>
      <c r="AC62" s="37"/>
      <c r="AD62" s="37"/>
      <c r="AE62" s="37"/>
      <c r="AF62" s="37"/>
      <c r="AG62" s="33"/>
      <c r="AH62" s="34"/>
    </row>
    <row r="63" spans="1:34" ht="18" x14ac:dyDescent="0.25">
      <c r="A63" s="35"/>
      <c r="B63" s="9">
        <v>1</v>
      </c>
      <c r="C63" s="35" t="s">
        <v>131</v>
      </c>
      <c r="D63" s="35"/>
      <c r="E63" s="35"/>
      <c r="F63" s="149" t="str">
        <f t="shared" ref="F63:I63" si="0">IF(F65="-","-",F51)</f>
        <v>A</v>
      </c>
      <c r="G63" s="150" t="str">
        <f t="shared" si="0"/>
        <v>B</v>
      </c>
      <c r="H63" s="150" t="str">
        <f t="shared" si="0"/>
        <v>C</v>
      </c>
      <c r="I63" s="151" t="str">
        <f t="shared" si="0"/>
        <v>N</v>
      </c>
      <c r="J63" s="137" t="s">
        <v>5</v>
      </c>
      <c r="K63" s="149" t="str">
        <f t="shared" ref="K63:N63" si="1">IF(K65="-","-",K51)</f>
        <v>-</v>
      </c>
      <c r="L63" s="150" t="str">
        <f t="shared" si="1"/>
        <v>Н</v>
      </c>
      <c r="M63" s="150" t="str">
        <f t="shared" si="1"/>
        <v>К</v>
      </c>
      <c r="N63" s="150" t="str">
        <f t="shared" si="1"/>
        <v>-</v>
      </c>
      <c r="O63" s="150" t="str">
        <f>IF(O65="-","-",O51)</f>
        <v>-</v>
      </c>
      <c r="P63" s="151" t="str">
        <f>IF(P65="-","-",P51)</f>
        <v>И</v>
      </c>
      <c r="Q63" s="67"/>
      <c r="R63" s="158"/>
      <c r="S63" s="159"/>
      <c r="T63" s="8">
        <v>1</v>
      </c>
      <c r="U63" s="44" t="s">
        <v>15</v>
      </c>
      <c r="V63" s="35"/>
      <c r="W63" s="35"/>
      <c r="X63" s="76" t="str">
        <f>IF(AC43=0,IF(OR(AA72=0,AA72=180),"A",IF(OR(AA72=240,AA72=60),"B",IF(OR(AA72=120,AA72=300),"C","-"))),"-")</f>
        <v>A</v>
      </c>
      <c r="Y63" s="6"/>
      <c r="Z63" s="37"/>
      <c r="AA63" s="37"/>
      <c r="AB63" s="37"/>
      <c r="AC63" s="37"/>
      <c r="AD63" s="37"/>
      <c r="AE63" s="37"/>
      <c r="AF63" s="37"/>
      <c r="AG63" s="33"/>
      <c r="AH63" s="34"/>
    </row>
    <row r="64" spans="1:34" ht="18" x14ac:dyDescent="0.25">
      <c r="A64" s="35"/>
      <c r="B64" s="8"/>
      <c r="C64" s="35"/>
      <c r="D64" s="35"/>
      <c r="E64" s="35"/>
      <c r="F64" s="152" t="str">
        <f t="shared" ref="F64" si="2">IF(OR(F63="-",F65="-"),"","|")</f>
        <v>|</v>
      </c>
      <c r="G64" s="153" t="str">
        <f t="shared" ref="G64:I64" si="3">IF(OR(G63="-",G65="-"),"","|")</f>
        <v>|</v>
      </c>
      <c r="H64" s="153" t="str">
        <f t="shared" si="3"/>
        <v>|</v>
      </c>
      <c r="I64" s="154" t="str">
        <f t="shared" si="3"/>
        <v>|</v>
      </c>
      <c r="J64" s="137" t="s">
        <v>5</v>
      </c>
      <c r="K64" s="152" t="str">
        <f t="shared" ref="K64" si="4">IF(OR(K63="-",K65="-"),"","|")</f>
        <v/>
      </c>
      <c r="L64" s="153" t="str">
        <f t="shared" ref="L64" si="5">IF(OR(L63="-",L65="-"),"","|")</f>
        <v>|</v>
      </c>
      <c r="M64" s="153" t="str">
        <f t="shared" ref="M64" si="6">IF(OR(M63="-",M65="-"),"","|")</f>
        <v>|</v>
      </c>
      <c r="N64" s="153" t="str">
        <f t="shared" ref="N64" si="7">IF(OR(N63="-",N65="-"),"","|")</f>
        <v/>
      </c>
      <c r="O64" s="153" t="str">
        <f t="shared" ref="O64" si="8">IF(OR(O63="-",O65="-"),"","|")</f>
        <v/>
      </c>
      <c r="P64" s="154" t="str">
        <f t="shared" ref="P64" si="9">IF(OR(P63="-",P65="-"),"","|")</f>
        <v>|</v>
      </c>
      <c r="Q64" s="35"/>
      <c r="R64" s="158"/>
      <c r="S64" s="159"/>
      <c r="T64" s="6"/>
      <c r="U64" s="6"/>
      <c r="V64" s="6"/>
      <c r="W64" s="6"/>
      <c r="X64" s="6"/>
      <c r="Y64" s="6"/>
      <c r="Z64" s="37"/>
      <c r="AA64" s="37"/>
      <c r="AB64" s="37"/>
      <c r="AC64" s="37"/>
      <c r="AD64" s="37"/>
      <c r="AE64" s="37"/>
      <c r="AF64" s="37"/>
      <c r="AG64" s="33"/>
      <c r="AH64" s="34"/>
    </row>
    <row r="65" spans="1:34" ht="18" x14ac:dyDescent="0.25">
      <c r="A65" s="35"/>
      <c r="B65" s="9">
        <v>2</v>
      </c>
      <c r="C65" s="35" t="s">
        <v>54</v>
      </c>
      <c r="D65" s="35"/>
      <c r="E65" s="67"/>
      <c r="F65" s="149" t="str">
        <f>F51</f>
        <v>A</v>
      </c>
      <c r="G65" s="150" t="str">
        <f>G51</f>
        <v>B</v>
      </c>
      <c r="H65" s="150" t="str">
        <f>H51</f>
        <v>C</v>
      </c>
      <c r="I65" s="151" t="str">
        <f>I51</f>
        <v>N</v>
      </c>
      <c r="J65" s="137" t="s">
        <v>5</v>
      </c>
      <c r="K65" s="149" t="str">
        <f>IF(AC43=0,INDEX(W70:AB70,1,MATCH(K49,W69:AB69,0),1),"-")</f>
        <v>-</v>
      </c>
      <c r="L65" s="150" t="str">
        <f>IF(AC43=0,INDEX(W70:AB70,1,MATCH(L49,W69:AB69,0),1),"-")</f>
        <v>Н</v>
      </c>
      <c r="M65" s="150" t="str">
        <f>IF(AC43=0,INDEX(W70:AB70,1,MATCH(M49,W69:AB69,0),1),"-")</f>
        <v>К</v>
      </c>
      <c r="N65" s="150" t="str">
        <f>IF(AC43=0,INDEX(W70:AB70,1,MATCH(N49,W69:AB69,0),1),"-")</f>
        <v>-</v>
      </c>
      <c r="O65" s="150" t="str">
        <f>IF(AC43=0,INDEX(W70:AB70,1,MATCH(O49,W69:AB69,0),1),"-")</f>
        <v>-</v>
      </c>
      <c r="P65" s="151" t="str">
        <f>IF(AC43=0,INDEX(W70:AB70,1,MATCH(P49,W69:AB69,0),1),"-")</f>
        <v>И</v>
      </c>
      <c r="Q65" s="67"/>
      <c r="R65" s="158"/>
      <c r="S65" s="159"/>
      <c r="T65" s="8">
        <v>2</v>
      </c>
      <c r="U65" s="44" t="s">
        <v>31</v>
      </c>
      <c r="V65" s="35"/>
      <c r="W65" s="35"/>
      <c r="X65" s="76" t="str">
        <f>IF(AC43=0,IF(OR(AA72=0,AA72=240,AA72=120),"совпадает",IF(OR(AA72=180,AA72=60,AA72=300),"не совпадает","-")),"-")</f>
        <v>совпадает</v>
      </c>
      <c r="Y65" s="6"/>
      <c r="Z65" s="37"/>
      <c r="AA65" s="37"/>
      <c r="AB65" s="37"/>
      <c r="AC65" s="37"/>
      <c r="AD65" s="37"/>
      <c r="AE65" s="37"/>
      <c r="AF65" s="37"/>
      <c r="AG65" s="33"/>
      <c r="AH65" s="34"/>
    </row>
    <row r="66" spans="1:34" ht="18.75" thickBot="1" x14ac:dyDescent="0.3">
      <c r="A66" s="35"/>
      <c r="B66" s="164"/>
      <c r="C66" s="165"/>
      <c r="D66" s="165"/>
      <c r="E66" s="165"/>
      <c r="F66" s="166"/>
      <c r="G66" s="166"/>
      <c r="H66" s="166"/>
      <c r="I66" s="166"/>
      <c r="J66" s="165"/>
      <c r="K66" s="166"/>
      <c r="L66" s="166"/>
      <c r="M66" s="166"/>
      <c r="N66" s="166"/>
      <c r="O66" s="166"/>
      <c r="P66" s="166"/>
      <c r="Q66" s="165"/>
      <c r="R66" s="158"/>
      <c r="S66" s="159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33"/>
      <c r="AH66" s="34"/>
    </row>
    <row r="67" spans="1:34" ht="18" x14ac:dyDescent="0.25">
      <c r="A67" s="35"/>
      <c r="B67" s="167"/>
      <c r="C67" s="167"/>
      <c r="D67" s="167"/>
      <c r="E67" s="167"/>
      <c r="F67" s="167"/>
      <c r="G67" s="167"/>
      <c r="H67" s="167"/>
      <c r="I67" s="167"/>
      <c r="J67" s="168"/>
      <c r="K67" s="167"/>
      <c r="L67" s="167"/>
      <c r="M67" s="167"/>
      <c r="N67" s="167"/>
      <c r="O67" s="167"/>
      <c r="P67" s="167"/>
      <c r="Q67" s="168"/>
      <c r="R67" s="158"/>
      <c r="S67" s="159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33"/>
      <c r="AH67" s="34"/>
    </row>
    <row r="68" spans="1:34" ht="15.75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67"/>
      <c r="R68" s="158"/>
      <c r="S68" s="159"/>
      <c r="T68" s="2"/>
      <c r="U68" s="37"/>
      <c r="V68" s="37"/>
      <c r="W68" s="37" t="s">
        <v>6</v>
      </c>
      <c r="X68" s="37"/>
      <c r="Y68" s="37"/>
      <c r="Z68" s="37"/>
      <c r="AA68" s="37"/>
      <c r="AB68" s="37"/>
      <c r="AC68" s="37"/>
      <c r="AD68" s="37"/>
      <c r="AE68" s="37"/>
      <c r="AF68" s="37"/>
      <c r="AG68" s="33"/>
      <c r="AH68" s="34"/>
    </row>
    <row r="69" spans="1:34" ht="15.75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67"/>
      <c r="M69" s="67"/>
      <c r="N69" s="67"/>
      <c r="O69" s="49"/>
      <c r="P69" s="67"/>
      <c r="Q69" s="67"/>
      <c r="R69" s="158"/>
      <c r="S69" s="159"/>
      <c r="T69" s="2"/>
      <c r="U69" s="37"/>
      <c r="V69" s="37" t="s">
        <v>14</v>
      </c>
      <c r="W69" s="54">
        <f>W35</f>
        <v>3</v>
      </c>
      <c r="X69" s="54">
        <f t="shared" ref="X69:AB69" si="10">X35</f>
        <v>4</v>
      </c>
      <c r="Y69" s="54">
        <f t="shared" si="10"/>
        <v>5</v>
      </c>
      <c r="Z69" s="54">
        <f t="shared" si="10"/>
        <v>6</v>
      </c>
      <c r="AA69" s="54">
        <f t="shared" si="10"/>
        <v>1</v>
      </c>
      <c r="AB69" s="54">
        <f t="shared" si="10"/>
        <v>2</v>
      </c>
      <c r="AC69" s="37"/>
      <c r="AD69" s="37"/>
      <c r="AE69" s="37"/>
      <c r="AF69" s="37"/>
      <c r="AG69" s="33"/>
      <c r="AH69" s="34"/>
    </row>
    <row r="70" spans="1:34" ht="15.75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35"/>
      <c r="L70" s="67"/>
      <c r="M70" s="67"/>
      <c r="N70" s="67"/>
      <c r="O70" s="49"/>
      <c r="P70" s="67"/>
      <c r="Q70" s="67"/>
      <c r="R70" s="158"/>
      <c r="S70" s="159"/>
      <c r="T70" s="2"/>
      <c r="U70" s="37"/>
      <c r="V70" s="37" t="s">
        <v>13</v>
      </c>
      <c r="W70" s="54" t="s">
        <v>9</v>
      </c>
      <c r="X70" s="54" t="s">
        <v>23</v>
      </c>
      <c r="Y70" s="54" t="s">
        <v>23</v>
      </c>
      <c r="Z70" s="54" t="s">
        <v>10</v>
      </c>
      <c r="AA70" s="54" t="s">
        <v>23</v>
      </c>
      <c r="AB70" s="54" t="s">
        <v>7</v>
      </c>
      <c r="AC70" s="37"/>
      <c r="AD70" s="37"/>
      <c r="AE70" s="37"/>
      <c r="AF70" s="37"/>
      <c r="AG70" s="33"/>
      <c r="AH70" s="34"/>
    </row>
    <row r="71" spans="1:34" ht="15.75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35"/>
      <c r="L71" s="67"/>
      <c r="M71" s="67"/>
      <c r="N71" s="67"/>
      <c r="O71" s="49"/>
      <c r="P71" s="67"/>
      <c r="Q71" s="67"/>
      <c r="R71" s="158"/>
      <c r="S71" s="159"/>
      <c r="T71" s="2"/>
      <c r="U71" s="37"/>
      <c r="V71" s="37"/>
      <c r="W71" s="37" t="s">
        <v>0</v>
      </c>
      <c r="X71" s="37"/>
      <c r="Y71" s="37"/>
      <c r="Z71" s="37" t="s">
        <v>120</v>
      </c>
      <c r="AA71" s="37" t="s">
        <v>64</v>
      </c>
      <c r="AB71" s="37"/>
      <c r="AC71" s="37"/>
      <c r="AD71" s="37"/>
      <c r="AE71" s="37"/>
      <c r="AF71" s="37"/>
      <c r="AG71" s="33"/>
      <c r="AH71" s="34"/>
    </row>
    <row r="72" spans="1:34" ht="15.75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35"/>
      <c r="L72" s="67"/>
      <c r="M72" s="67"/>
      <c r="N72" s="67"/>
      <c r="O72" s="49"/>
      <c r="P72" s="67"/>
      <c r="Q72" s="67"/>
      <c r="R72" s="158"/>
      <c r="S72" s="159"/>
      <c r="T72" s="2"/>
      <c r="U72" s="37"/>
      <c r="V72" s="45" t="s">
        <v>12</v>
      </c>
      <c r="W72" s="143" t="str">
        <f>IF(AA35=1,IMPRODUCT(SQRT(3),W25),IF(AA35=2,IMPRODUCT(-SQRT(3),W25),IF(AA35=3,IMPRODUCT(SQRT(3),W26),IF(AA35=4,IMPRODUCT(-SQRT(3),W26),IF(AA35=5,IMPRODUCT(SQRT(3),W27),IF(AA35=6,IMPRODUCT(-SQRT(3),W27),"-"))))))</f>
        <v>1,06100968535812E-16+1,73205080756888i</v>
      </c>
      <c r="X72" s="144"/>
      <c r="Y72" s="145"/>
      <c r="Z72" s="141">
        <f>IMABS(W72)</f>
        <v>1.7320508075688801</v>
      </c>
      <c r="AA72" s="142">
        <f>(DEGREES(IMARGUMENT(W72))-90)+IF((DEGREES(IMARGUMENT(W72))-90)&lt;0,360,IF((DEGREES(IMARGUMENT(W72))-90)&gt;=360,-360,0))</f>
        <v>0</v>
      </c>
      <c r="AB72" s="37"/>
      <c r="AC72" s="146" t="s">
        <v>122</v>
      </c>
      <c r="AD72" s="37" t="str">
        <f>CONCATENATE("Векторная диаграмма схемы ТН ",CHAR(10),"защит класса 110-220кВ (ШЭ2607).",CHAR(10),CHAR(10),"",U63," ", X63,".",CHAR(10),"",U65," ",X65,".",CHAR(10),CHAR(10),"(базовый вектор: Ua)")</f>
        <v>Векторная диаграмма схемы ТН 
защит класса 110-220кВ (ШЭ2607).
Особая фаза: A.
Направление векторов: совпадает.
(базовый вектор: Ua)</v>
      </c>
      <c r="AE72" s="37" t="s">
        <v>23</v>
      </c>
      <c r="AF72" s="37"/>
      <c r="AG72" s="33"/>
      <c r="AH72" s="34"/>
    </row>
    <row r="73" spans="1:34" ht="15.75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35"/>
      <c r="L73" s="67"/>
      <c r="M73" s="67"/>
      <c r="N73" s="67"/>
      <c r="O73" s="49"/>
      <c r="P73" s="67"/>
      <c r="Q73" s="67"/>
      <c r="R73" s="158"/>
      <c r="S73" s="159"/>
      <c r="T73" s="2"/>
      <c r="U73" s="37"/>
      <c r="V73" s="45" t="s">
        <v>16</v>
      </c>
      <c r="W73" s="143" t="str">
        <f>IMSUB(W44,W42)</f>
        <v>1,99840144432528E-15-1,73205080756888i</v>
      </c>
      <c r="X73" s="144"/>
      <c r="Y73" s="145"/>
      <c r="Z73" s="141">
        <f>IMABS(W73)</f>
        <v>1.7320508075688801</v>
      </c>
      <c r="AA73" s="142">
        <f>(DEGREES(IMARGUMENT(W73))-90)+IF((DEGREES(IMARGUMENT(W73))-90)&lt;0,360,IF((DEGREES(IMARGUMENT(W73))-90)&gt;=360,-360,0))</f>
        <v>180.00000000000006</v>
      </c>
      <c r="AB73" s="37"/>
      <c r="AC73" s="146" t="s">
        <v>123</v>
      </c>
      <c r="AD73" s="37" t="str">
        <f>CONCATENATE("Векторная диаграмма схемы ТН ",CHAR(10),"защит класса 110-220кВ (ШЭ2607) ",CHAR(10),"(использование вывода 'Ф' вместо 'И').",CHAR(10),CHAR(10),"",U86," ", X86,".",CHAR(10),"",U88," ",X88,".",CHAR(10),CHAR(10),"(базовый вектор: Ua)")</f>
        <v>Векторная диаграмма схемы ТН 
защит класса 110-220кВ (ШЭ2607) 
(использование вывода 'Ф' вместо 'И').
Особая фаза: B.
Направление векторов: не совпадает.
(базовый вектор: Ua)</v>
      </c>
      <c r="AE73" s="37" t="s">
        <v>23</v>
      </c>
      <c r="AF73" s="37"/>
      <c r="AG73" s="33"/>
      <c r="AH73" s="34"/>
    </row>
    <row r="74" spans="1:34" ht="15.75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35"/>
      <c r="L74" s="67"/>
      <c r="M74" s="67"/>
      <c r="N74" s="67"/>
      <c r="O74" s="49"/>
      <c r="P74" s="67"/>
      <c r="Q74" s="67"/>
      <c r="R74" s="158"/>
      <c r="S74" s="159"/>
      <c r="T74" s="2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3"/>
      <c r="AH74" s="34"/>
    </row>
    <row r="75" spans="1:34" ht="15.75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35"/>
      <c r="L75" s="67"/>
      <c r="M75" s="67"/>
      <c r="N75" s="67"/>
      <c r="O75" s="49"/>
      <c r="P75" s="67"/>
      <c r="Q75" s="67"/>
      <c r="R75" s="158"/>
      <c r="S75" s="159"/>
      <c r="T75" s="2"/>
      <c r="U75" s="37"/>
      <c r="V75" s="47"/>
      <c r="W75" s="48" t="str">
        <f>V72</f>
        <v>Uни</v>
      </c>
      <c r="X75" s="49"/>
      <c r="Y75" s="48" t="str">
        <f>V73</f>
        <v>Uик</v>
      </c>
      <c r="Z75" s="48"/>
      <c r="AA75" s="37"/>
      <c r="AB75" s="56" t="s">
        <v>26</v>
      </c>
      <c r="AC75" s="57">
        <f>ROUNDUP(IF(MAX(W76:Z77)&gt;=ABS(MIN(W76:Z77)),MAX(W76:Z77),ABS(MIN(W76:Z77))),1)</f>
        <v>1.8</v>
      </c>
      <c r="AD75" s="45"/>
      <c r="AE75" s="37"/>
      <c r="AF75" s="37"/>
      <c r="AG75" s="33"/>
      <c r="AH75" s="34"/>
    </row>
    <row r="76" spans="1:34" ht="15.75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35"/>
      <c r="L76" s="67"/>
      <c r="M76" s="67"/>
      <c r="N76" s="67"/>
      <c r="O76" s="49"/>
      <c r="P76" s="67"/>
      <c r="Q76" s="67"/>
      <c r="R76" s="158"/>
      <c r="S76" s="159"/>
      <c r="T76" s="2"/>
      <c r="U76" s="37"/>
      <c r="V76" s="49" t="s">
        <v>1</v>
      </c>
      <c r="W76" s="61">
        <v>0</v>
      </c>
      <c r="X76" s="62">
        <f>IMREAL(W72)</f>
        <v>1.06100968535812E-16</v>
      </c>
      <c r="Y76" s="61">
        <v>0</v>
      </c>
      <c r="Z76" s="62">
        <f>IMREAL(W73)</f>
        <v>1.9984014443252802E-15</v>
      </c>
      <c r="AA76" s="37"/>
      <c r="AB76" s="56" t="s">
        <v>24</v>
      </c>
      <c r="AC76" s="59">
        <f>(-1)*AC75</f>
        <v>-1.8</v>
      </c>
      <c r="AD76" s="59">
        <f>AC75</f>
        <v>1.8</v>
      </c>
      <c r="AE76" s="37"/>
      <c r="AF76" s="37"/>
      <c r="AG76" s="33"/>
      <c r="AH76" s="34"/>
    </row>
    <row r="77" spans="1:34" ht="15.75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35"/>
      <c r="L77" s="67"/>
      <c r="M77" s="67"/>
      <c r="N77" s="67"/>
      <c r="O77" s="49"/>
      <c r="P77" s="67"/>
      <c r="Q77" s="67"/>
      <c r="R77" s="158"/>
      <c r="S77" s="159"/>
      <c r="T77" s="2"/>
      <c r="U77" s="37"/>
      <c r="V77" s="49" t="s">
        <v>2</v>
      </c>
      <c r="W77" s="63">
        <v>0</v>
      </c>
      <c r="X77" s="64">
        <f>IMAGINARY(W72)</f>
        <v>1.7320508075688801</v>
      </c>
      <c r="Y77" s="63">
        <v>0</v>
      </c>
      <c r="Z77" s="64">
        <f>IMAGINARY(W73)</f>
        <v>-1.7320508075688801</v>
      </c>
      <c r="AA77" s="37"/>
      <c r="AB77" s="56" t="s">
        <v>25</v>
      </c>
      <c r="AC77" s="59">
        <v>0</v>
      </c>
      <c r="AD77" s="59">
        <v>0</v>
      </c>
      <c r="AE77" s="37"/>
      <c r="AF77" s="37"/>
      <c r="AG77" s="33"/>
      <c r="AH77" s="34"/>
    </row>
    <row r="78" spans="1:34" ht="15.75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67"/>
      <c r="M78" s="67"/>
      <c r="N78" s="67"/>
      <c r="O78" s="49"/>
      <c r="P78" s="67"/>
      <c r="Q78" s="67"/>
      <c r="R78" s="158"/>
      <c r="S78" s="159"/>
      <c r="T78" s="2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3"/>
      <c r="AH78" s="34"/>
    </row>
    <row r="79" spans="1:34" ht="18" x14ac:dyDescent="0.25">
      <c r="A79" s="35"/>
      <c r="B79" s="8"/>
      <c r="C79" s="44"/>
      <c r="D79" s="35"/>
      <c r="E79" s="35"/>
      <c r="F79" s="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67"/>
      <c r="R79" s="158"/>
      <c r="S79" s="159"/>
      <c r="T79" s="2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3"/>
      <c r="AH79" s="34"/>
    </row>
    <row r="80" spans="1:34" ht="18" x14ac:dyDescent="0.25">
      <c r="A80" s="35"/>
      <c r="B80" s="8"/>
      <c r="C80" s="44"/>
      <c r="D80" s="35"/>
      <c r="E80" s="35"/>
      <c r="F80" s="76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158"/>
      <c r="S80" s="159"/>
      <c r="T80" s="2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3"/>
      <c r="AH80" s="34"/>
    </row>
    <row r="81" spans="1:34" ht="18" x14ac:dyDescent="0.25">
      <c r="A81" s="35"/>
      <c r="B81" s="8"/>
      <c r="C81" s="44"/>
      <c r="D81" s="35"/>
      <c r="E81" s="35"/>
      <c r="F81" s="76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67"/>
      <c r="R81" s="158"/>
      <c r="S81" s="159"/>
      <c r="T81" s="2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3"/>
      <c r="AH81" s="34"/>
    </row>
    <row r="82" spans="1:34" ht="15.75" x14ac:dyDescent="0.25">
      <c r="A82" s="35"/>
      <c r="B82" s="3" t="s">
        <v>143</v>
      </c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204"/>
      <c r="S82" s="205"/>
      <c r="T82" s="3" t="s">
        <v>141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3"/>
      <c r="AH82" s="34"/>
    </row>
    <row r="83" spans="1:34" ht="15.75" x14ac:dyDescent="0.25">
      <c r="A83" s="35"/>
      <c r="B83" s="8"/>
      <c r="C83" s="67"/>
      <c r="D83" s="67"/>
      <c r="E83" s="67"/>
      <c r="F83" s="67"/>
      <c r="G83" s="40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158"/>
      <c r="S83" s="159"/>
      <c r="T83" s="2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3"/>
      <c r="AH83" s="34"/>
    </row>
    <row r="84" spans="1:34" ht="18" x14ac:dyDescent="0.25">
      <c r="A84" s="35"/>
      <c r="B84" s="73"/>
      <c r="C84" s="157" t="s">
        <v>139</v>
      </c>
      <c r="D84" s="39"/>
      <c r="E84" s="39"/>
      <c r="F84" s="216" t="s">
        <v>155</v>
      </c>
      <c r="G84" s="216"/>
      <c r="H84" s="216"/>
      <c r="I84" s="216"/>
      <c r="J84" s="137" t="s">
        <v>5</v>
      </c>
      <c r="K84" s="217" t="s">
        <v>156</v>
      </c>
      <c r="L84" s="217"/>
      <c r="M84" s="217"/>
      <c r="N84" s="217"/>
      <c r="O84" s="217"/>
      <c r="P84" s="217"/>
      <c r="Q84" s="39"/>
      <c r="R84" s="158"/>
      <c r="S84" s="159"/>
      <c r="T84" s="8"/>
      <c r="U84" s="157" t="s">
        <v>44</v>
      </c>
      <c r="V84" s="35"/>
      <c r="W84" s="67"/>
      <c r="X84" s="75"/>
      <c r="Y84" s="37"/>
      <c r="Z84" s="36" t="s">
        <v>146</v>
      </c>
      <c r="AA84" s="37"/>
      <c r="AB84" s="37"/>
      <c r="AC84" s="37"/>
      <c r="AD84" s="37"/>
      <c r="AE84" s="37"/>
      <c r="AF84" s="37"/>
      <c r="AG84" s="33"/>
      <c r="AH84" s="34"/>
    </row>
    <row r="85" spans="1:34" ht="15.75" x14ac:dyDescent="0.25">
      <c r="A85" s="35"/>
      <c r="B85" s="44"/>
      <c r="C85" s="44"/>
      <c r="D85" s="35"/>
      <c r="E85" s="35"/>
      <c r="F85" s="35"/>
      <c r="G85" s="35"/>
      <c r="H85" s="35"/>
      <c r="I85" s="67"/>
      <c r="J85" s="137" t="s">
        <v>5</v>
      </c>
      <c r="K85" s="44"/>
      <c r="L85" s="40"/>
      <c r="M85" s="40"/>
      <c r="N85" s="69"/>
      <c r="O85" s="49"/>
      <c r="P85" s="67"/>
      <c r="Q85" s="67"/>
      <c r="R85" s="158"/>
      <c r="S85" s="159"/>
      <c r="T85" s="8"/>
      <c r="U85" s="35"/>
      <c r="V85" s="35"/>
      <c r="W85" s="35"/>
      <c r="X85" s="35"/>
      <c r="Y85" s="37"/>
      <c r="Z85" s="37"/>
      <c r="AA85" s="37"/>
      <c r="AB85" s="37"/>
      <c r="AC85" s="37"/>
      <c r="AD85" s="37"/>
      <c r="AE85" s="37"/>
      <c r="AF85" s="37"/>
      <c r="AG85" s="33"/>
      <c r="AH85" s="34"/>
    </row>
    <row r="86" spans="1:34" ht="18" x14ac:dyDescent="0.25">
      <c r="A86" s="35"/>
      <c r="B86" s="9">
        <v>1</v>
      </c>
      <c r="C86" s="35" t="s">
        <v>131</v>
      </c>
      <c r="D86" s="35"/>
      <c r="E86" s="35"/>
      <c r="F86" s="149" t="str">
        <f t="shared" ref="F86:H86" si="11">IF(F88="-","-",F51)</f>
        <v>A</v>
      </c>
      <c r="G86" s="150" t="str">
        <f t="shared" si="11"/>
        <v>B</v>
      </c>
      <c r="H86" s="150" t="str">
        <f t="shared" si="11"/>
        <v>C</v>
      </c>
      <c r="I86" s="151" t="str">
        <f>IF(I88="-","-",I51)</f>
        <v>N</v>
      </c>
      <c r="J86" s="137" t="s">
        <v>5</v>
      </c>
      <c r="K86" s="149" t="str">
        <f t="shared" ref="K86:P86" si="12">IF(K88="-","-",K51)</f>
        <v>-</v>
      </c>
      <c r="L86" s="150" t="str">
        <f t="shared" si="12"/>
        <v>Н</v>
      </c>
      <c r="M86" s="150" t="str">
        <f t="shared" si="12"/>
        <v>К</v>
      </c>
      <c r="N86" s="150" t="str">
        <f t="shared" si="12"/>
        <v>Ф</v>
      </c>
      <c r="O86" s="150" t="str">
        <f t="shared" si="12"/>
        <v>-</v>
      </c>
      <c r="P86" s="151" t="str">
        <f t="shared" si="12"/>
        <v>-</v>
      </c>
      <c r="Q86" s="67"/>
      <c r="R86" s="158"/>
      <c r="S86" s="159"/>
      <c r="T86" s="8">
        <v>1</v>
      </c>
      <c r="U86" s="44" t="s">
        <v>15</v>
      </c>
      <c r="V86" s="35"/>
      <c r="W86" s="35"/>
      <c r="X86" s="76" t="str">
        <f>IF(AC43=0,IF(OR(AA96=0,AA96=180),"A",IF(OR(AA96=240,AA96=60),"B",IF(OR(AA96=120,AA96=300),"C","-"))),"-")</f>
        <v>B</v>
      </c>
      <c r="Y86" s="37"/>
      <c r="Z86" s="37"/>
      <c r="AA86" s="37"/>
      <c r="AB86" s="37"/>
      <c r="AC86" s="37"/>
      <c r="AD86" s="37"/>
      <c r="AE86" s="37"/>
      <c r="AF86" s="37"/>
      <c r="AG86" s="33"/>
      <c r="AH86" s="34"/>
    </row>
    <row r="87" spans="1:34" ht="18" x14ac:dyDescent="0.25">
      <c r="A87" s="6"/>
      <c r="B87" s="8"/>
      <c r="C87" s="35"/>
      <c r="D87" s="35"/>
      <c r="E87" s="35"/>
      <c r="F87" s="152" t="str">
        <f>IF(OR(F86="-",F88="-"),"","|")</f>
        <v>|</v>
      </c>
      <c r="G87" s="153" t="str">
        <f t="shared" ref="G87" si="13">IF(OR(G86="-",G88="-"),"","|")</f>
        <v>|</v>
      </c>
      <c r="H87" s="153" t="str">
        <f t="shared" ref="H87" si="14">IF(OR(H86="-",H88="-"),"","|")</f>
        <v>|</v>
      </c>
      <c r="I87" s="154" t="str">
        <f t="shared" ref="I87" si="15">IF(OR(I86="-",I88="-"),"","|")</f>
        <v>|</v>
      </c>
      <c r="J87" s="137" t="s">
        <v>5</v>
      </c>
      <c r="K87" s="152" t="str">
        <f t="shared" ref="K87" si="16">IF(OR(K86="-",K88="-"),"","|")</f>
        <v/>
      </c>
      <c r="L87" s="153" t="str">
        <f t="shared" ref="L87" si="17">IF(OR(L86="-",L88="-"),"","|")</f>
        <v>|</v>
      </c>
      <c r="M87" s="153" t="str">
        <f t="shared" ref="M87" si="18">IF(OR(M86="-",M88="-"),"","|")</f>
        <v>|</v>
      </c>
      <c r="N87" s="153" t="str">
        <f t="shared" ref="N87" si="19">IF(OR(N86="-",N88="-"),"","|")</f>
        <v>|</v>
      </c>
      <c r="O87" s="153" t="str">
        <f t="shared" ref="O87" si="20">IF(OR(O86="-",O88="-"),"","|")</f>
        <v/>
      </c>
      <c r="P87" s="154" t="str">
        <f t="shared" ref="P87" si="21">IF(OR(P86="-",P88="-"),"","|")</f>
        <v/>
      </c>
      <c r="Q87" s="6"/>
      <c r="R87" s="158"/>
      <c r="S87" s="159"/>
      <c r="T87" s="6"/>
      <c r="U87" s="6"/>
      <c r="V87" s="6"/>
      <c r="W87" s="6"/>
      <c r="X87" s="6"/>
      <c r="Y87" s="37"/>
      <c r="Z87" s="37"/>
      <c r="AA87" s="37"/>
      <c r="AB87" s="37"/>
      <c r="AC87" s="37"/>
      <c r="AD87" s="37"/>
      <c r="AE87" s="37"/>
      <c r="AF87" s="37"/>
      <c r="AG87" s="33"/>
      <c r="AH87" s="34"/>
    </row>
    <row r="88" spans="1:34" ht="18" x14ac:dyDescent="0.25">
      <c r="A88" s="35"/>
      <c r="B88" s="8">
        <v>2</v>
      </c>
      <c r="C88" s="35" t="s">
        <v>54</v>
      </c>
      <c r="D88" s="35"/>
      <c r="E88" s="67"/>
      <c r="F88" s="149" t="str">
        <f>F65</f>
        <v>A</v>
      </c>
      <c r="G88" s="150" t="str">
        <f>G65</f>
        <v>B</v>
      </c>
      <c r="H88" s="150" t="str">
        <f>H65</f>
        <v>C</v>
      </c>
      <c r="I88" s="151" t="str">
        <f>I65</f>
        <v>N</v>
      </c>
      <c r="J88" s="137" t="s">
        <v>5</v>
      </c>
      <c r="K88" s="149" t="str">
        <f>IF(AC43=0,INDEX(W94:AB94,1,MATCH(K49,W93:AB93,0),1),"-")</f>
        <v>-</v>
      </c>
      <c r="L88" s="150" t="str">
        <f>IF(AC43=0,INDEX(W94:AB94,1,MATCH(L49,W93:AB93,0),1),"-")</f>
        <v>К</v>
      </c>
      <c r="M88" s="150" t="str">
        <f>IF(AC43=0,INDEX(W94:AB94,1,MATCH(M49,W93:AB93,0),1),"-")</f>
        <v>Н</v>
      </c>
      <c r="N88" s="150" t="str">
        <f>IF(AC43=0,INDEX(W94:AB94,1,MATCH(N49,W93:AB93,0),1),"-")</f>
        <v>И</v>
      </c>
      <c r="O88" s="150" t="str">
        <f>IF(AC43=0,INDEX(W94:AB94,1,MATCH(O49,W93:AB93,0),1),"-")</f>
        <v>-</v>
      </c>
      <c r="P88" s="151" t="str">
        <f>IF(AC43=0,INDEX(W94:AB94,1,MATCH(P49,W93:AB93,0),1),"-")</f>
        <v>-</v>
      </c>
      <c r="Q88" s="67"/>
      <c r="R88" s="158"/>
      <c r="S88" s="159"/>
      <c r="T88" s="8">
        <v>2</v>
      </c>
      <c r="U88" s="44" t="s">
        <v>31</v>
      </c>
      <c r="V88" s="35"/>
      <c r="W88" s="35"/>
      <c r="X88" s="76" t="str">
        <f>IF(AC43=0,IF(OR(AA96=0,AA96=240,AA96=120),"совпадает",IF(OR(AA96=180,AA96=60,AA96=300),"не совпадает","-")),"-")</f>
        <v>не совпадает</v>
      </c>
      <c r="Y88" s="37"/>
      <c r="Z88" s="37"/>
      <c r="AA88" s="37"/>
      <c r="AB88" s="37"/>
      <c r="AC88" s="37"/>
      <c r="AD88" s="37"/>
      <c r="AE88" s="37"/>
      <c r="AF88" s="37"/>
      <c r="AG88" s="33"/>
      <c r="AH88" s="34"/>
    </row>
    <row r="89" spans="1:34" ht="18.75" thickBot="1" x14ac:dyDescent="0.3">
      <c r="A89" s="35"/>
      <c r="B89" s="164"/>
      <c r="C89" s="165"/>
      <c r="D89" s="165"/>
      <c r="E89" s="165"/>
      <c r="F89" s="166"/>
      <c r="G89" s="166"/>
      <c r="H89" s="166"/>
      <c r="I89" s="166"/>
      <c r="J89" s="165"/>
      <c r="K89" s="166"/>
      <c r="L89" s="166"/>
      <c r="M89" s="166"/>
      <c r="N89" s="166"/>
      <c r="O89" s="166"/>
      <c r="P89" s="166"/>
      <c r="Q89" s="165"/>
      <c r="R89" s="158"/>
      <c r="S89" s="159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33"/>
      <c r="AH89" s="34"/>
    </row>
    <row r="90" spans="1:34" ht="18" x14ac:dyDescent="0.25">
      <c r="A90" s="35"/>
      <c r="B90" s="167"/>
      <c r="C90" s="167"/>
      <c r="D90" s="167"/>
      <c r="E90" s="167"/>
      <c r="F90" s="167"/>
      <c r="G90" s="167"/>
      <c r="H90" s="167"/>
      <c r="I90" s="167"/>
      <c r="J90" s="168"/>
      <c r="K90" s="167"/>
      <c r="L90" s="167"/>
      <c r="M90" s="167"/>
      <c r="N90" s="167"/>
      <c r="O90" s="167"/>
      <c r="P90" s="167"/>
      <c r="Q90" s="168"/>
      <c r="R90" s="158"/>
      <c r="S90" s="159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33"/>
      <c r="AH90" s="34"/>
    </row>
    <row r="91" spans="1:34" ht="18" x14ac:dyDescent="0.25">
      <c r="A91" s="35"/>
      <c r="B91" s="75"/>
      <c r="C91" s="75"/>
      <c r="D91" s="75"/>
      <c r="E91" s="75"/>
      <c r="F91" s="75"/>
      <c r="G91" s="75"/>
      <c r="H91" s="75"/>
      <c r="I91" s="75"/>
      <c r="J91" s="67"/>
      <c r="K91" s="75"/>
      <c r="L91" s="75"/>
      <c r="M91" s="75"/>
      <c r="N91" s="75"/>
      <c r="O91" s="75"/>
      <c r="P91" s="75"/>
      <c r="Q91" s="67"/>
      <c r="R91" s="158"/>
      <c r="S91" s="159"/>
      <c r="T91" s="2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3"/>
      <c r="AH91" s="34"/>
    </row>
    <row r="92" spans="1:34" ht="18" x14ac:dyDescent="0.25">
      <c r="A92" s="35"/>
      <c r="B92" s="75"/>
      <c r="C92" s="75"/>
      <c r="D92" s="75"/>
      <c r="E92" s="75"/>
      <c r="F92" s="75"/>
      <c r="G92" s="75"/>
      <c r="H92" s="75"/>
      <c r="I92" s="75"/>
      <c r="J92" s="67"/>
      <c r="K92" s="75"/>
      <c r="L92" s="75"/>
      <c r="M92" s="75"/>
      <c r="N92" s="75"/>
      <c r="O92" s="75"/>
      <c r="P92" s="75"/>
      <c r="Q92" s="67"/>
      <c r="R92" s="158"/>
      <c r="S92" s="159"/>
      <c r="T92" s="2"/>
      <c r="U92" s="37"/>
      <c r="V92" s="37"/>
      <c r="W92" s="37" t="s">
        <v>6</v>
      </c>
      <c r="X92" s="37"/>
      <c r="Y92" s="37"/>
      <c r="Z92" s="37"/>
      <c r="AA92" s="37"/>
      <c r="AB92" s="37"/>
      <c r="AC92" s="37"/>
      <c r="AD92" s="37"/>
      <c r="AE92" s="37"/>
      <c r="AF92" s="37"/>
      <c r="AG92" s="33"/>
      <c r="AH92" s="34"/>
    </row>
    <row r="93" spans="1:34" ht="18" x14ac:dyDescent="0.25">
      <c r="A93" s="35"/>
      <c r="B93" s="75"/>
      <c r="C93" s="75"/>
      <c r="D93" s="75"/>
      <c r="E93" s="75"/>
      <c r="F93" s="75"/>
      <c r="G93" s="75"/>
      <c r="H93" s="75"/>
      <c r="I93" s="75"/>
      <c r="J93" s="67"/>
      <c r="K93" s="75"/>
      <c r="L93" s="75"/>
      <c r="M93" s="75"/>
      <c r="N93" s="75"/>
      <c r="O93" s="75"/>
      <c r="P93" s="75"/>
      <c r="Q93" s="67"/>
      <c r="R93" s="158"/>
      <c r="S93" s="159"/>
      <c r="T93" s="2"/>
      <c r="U93" s="37"/>
      <c r="V93" s="37" t="s">
        <v>14</v>
      </c>
      <c r="W93" s="54">
        <f t="shared" ref="W93:AB93" si="22">W35</f>
        <v>3</v>
      </c>
      <c r="X93" s="54">
        <f t="shared" si="22"/>
        <v>4</v>
      </c>
      <c r="Y93" s="54">
        <f t="shared" si="22"/>
        <v>5</v>
      </c>
      <c r="Z93" s="54">
        <f t="shared" si="22"/>
        <v>6</v>
      </c>
      <c r="AA93" s="54">
        <f t="shared" si="22"/>
        <v>1</v>
      </c>
      <c r="AB93" s="54">
        <f t="shared" si="22"/>
        <v>2</v>
      </c>
      <c r="AC93" s="37"/>
      <c r="AD93" s="37"/>
      <c r="AE93" s="37"/>
      <c r="AF93" s="37"/>
      <c r="AG93" s="33"/>
      <c r="AH93" s="34"/>
    </row>
    <row r="94" spans="1:34" ht="18" x14ac:dyDescent="0.25">
      <c r="A94" s="35"/>
      <c r="B94" s="75"/>
      <c r="C94" s="75"/>
      <c r="D94" s="75"/>
      <c r="E94" s="75"/>
      <c r="F94" s="75"/>
      <c r="G94" s="75"/>
      <c r="H94" s="75"/>
      <c r="I94" s="75"/>
      <c r="J94" s="67"/>
      <c r="K94" s="75"/>
      <c r="L94" s="75"/>
      <c r="M94" s="75"/>
      <c r="N94" s="75"/>
      <c r="O94" s="75"/>
      <c r="P94" s="75"/>
      <c r="Q94" s="67"/>
      <c r="R94" s="158"/>
      <c r="S94" s="159"/>
      <c r="T94" s="2"/>
      <c r="U94" s="37"/>
      <c r="V94" s="37" t="s">
        <v>13</v>
      </c>
      <c r="W94" s="54" t="s">
        <v>7</v>
      </c>
      <c r="X94" s="54" t="s">
        <v>10</v>
      </c>
      <c r="Y94" s="54" t="s">
        <v>23</v>
      </c>
      <c r="Z94" s="54" t="s">
        <v>23</v>
      </c>
      <c r="AA94" s="54" t="s">
        <v>23</v>
      </c>
      <c r="AB94" s="54" t="s">
        <v>9</v>
      </c>
      <c r="AC94" s="37"/>
      <c r="AD94" s="37"/>
      <c r="AE94" s="37"/>
      <c r="AF94" s="37"/>
      <c r="AG94" s="33"/>
      <c r="AH94" s="34"/>
    </row>
    <row r="95" spans="1:34" ht="18" x14ac:dyDescent="0.25">
      <c r="A95" s="35"/>
      <c r="B95" s="75"/>
      <c r="C95" s="75"/>
      <c r="D95" s="75"/>
      <c r="E95" s="75"/>
      <c r="F95" s="75"/>
      <c r="G95" s="75"/>
      <c r="H95" s="75"/>
      <c r="I95" s="75"/>
      <c r="J95" s="67"/>
      <c r="K95" s="75"/>
      <c r="L95" s="75"/>
      <c r="M95" s="75"/>
      <c r="N95" s="75"/>
      <c r="O95" s="75"/>
      <c r="P95" s="75"/>
      <c r="Q95" s="67"/>
      <c r="R95" s="158"/>
      <c r="S95" s="159"/>
      <c r="T95" s="2"/>
      <c r="U95" s="37"/>
      <c r="V95" s="37"/>
      <c r="W95" s="37" t="s">
        <v>0</v>
      </c>
      <c r="X95" s="37"/>
      <c r="Y95" s="37"/>
      <c r="Z95" s="37" t="s">
        <v>120</v>
      </c>
      <c r="AA95" s="37" t="s">
        <v>64</v>
      </c>
      <c r="AB95" s="37"/>
      <c r="AC95" s="37"/>
      <c r="AD95" s="37"/>
      <c r="AE95" s="37"/>
      <c r="AF95" s="37"/>
      <c r="AG95" s="33"/>
      <c r="AH95" s="34"/>
    </row>
    <row r="96" spans="1:34" ht="18" x14ac:dyDescent="0.25">
      <c r="A96" s="35"/>
      <c r="B96" s="75"/>
      <c r="C96" s="75"/>
      <c r="D96" s="75"/>
      <c r="E96" s="75"/>
      <c r="F96" s="75"/>
      <c r="G96" s="75"/>
      <c r="H96" s="75"/>
      <c r="I96" s="75"/>
      <c r="J96" s="67"/>
      <c r="K96" s="75"/>
      <c r="L96" s="75"/>
      <c r="M96" s="75"/>
      <c r="N96" s="75"/>
      <c r="O96" s="75"/>
      <c r="P96" s="75"/>
      <c r="Q96" s="67"/>
      <c r="R96" s="158"/>
      <c r="S96" s="159"/>
      <c r="T96" s="2"/>
      <c r="U96" s="37"/>
      <c r="V96" s="45" t="s">
        <v>12</v>
      </c>
      <c r="W96" s="143" t="str">
        <f>IF(X93=1,IMPRODUCT(SQRT(3),W25),IF(X93=2,IMPRODUCT(-SQRT(3),W25),IF(X93=3,IMPRODUCT(SQRT(3),W26),IF(X93=4,IMPRODUCT(-SQRT(3),W26),IF(X93=5,IMPRODUCT(SQRT(3),W27),IF(X93=6,IMPRODUCT(-SQRT(3),W27),"-"))))))</f>
        <v>-1,5+0,866025403784439i</v>
      </c>
      <c r="X96" s="144"/>
      <c r="Y96" s="145"/>
      <c r="Z96" s="141">
        <f>IMABS(W96)</f>
        <v>1.7320508075688776</v>
      </c>
      <c r="AA96" s="142">
        <f>(DEGREES(IMARGUMENT(W96))-90)+IF((DEGREES(IMARGUMENT(W96))-90)&lt;0,360,IF((DEGREES(IMARGUMENT(W96))-90)&gt;=360,-360,0))</f>
        <v>59.999999999999972</v>
      </c>
      <c r="AB96" s="37"/>
      <c r="AC96" s="37"/>
      <c r="AD96" s="37"/>
      <c r="AE96" s="37"/>
      <c r="AF96" s="37"/>
      <c r="AG96" s="33"/>
      <c r="AH96" s="34"/>
    </row>
    <row r="97" spans="1:34" ht="18" x14ac:dyDescent="0.25">
      <c r="A97" s="35"/>
      <c r="B97" s="75"/>
      <c r="C97" s="75"/>
      <c r="D97" s="75"/>
      <c r="E97" s="75"/>
      <c r="F97" s="75"/>
      <c r="G97" s="75"/>
      <c r="H97" s="75"/>
      <c r="I97" s="75"/>
      <c r="J97" s="67"/>
      <c r="K97" s="75"/>
      <c r="L97" s="75"/>
      <c r="M97" s="75"/>
      <c r="N97" s="75"/>
      <c r="O97" s="75"/>
      <c r="P97" s="75"/>
      <c r="Q97" s="67"/>
      <c r="R97" s="158"/>
      <c r="S97" s="159"/>
      <c r="T97" s="2"/>
      <c r="U97" s="37"/>
      <c r="V97" s="45" t="s">
        <v>16</v>
      </c>
      <c r="W97" s="143" t="str">
        <f>IMSUB(W43,W45)</f>
        <v>1,5-0,86602540378444i</v>
      </c>
      <c r="X97" s="144"/>
      <c r="Y97" s="145"/>
      <c r="Z97" s="141">
        <f>IMABS(W97)</f>
        <v>1.7320508075688779</v>
      </c>
      <c r="AA97" s="142">
        <f>(DEGREES(IMARGUMENT(W97))-90)+IF((DEGREES(IMARGUMENT(W97))-90)&lt;0,360,IF((DEGREES(IMARGUMENT(W97))-90)&gt;=360,-360,0))</f>
        <v>239.99999999999994</v>
      </c>
      <c r="AB97" s="37"/>
      <c r="AC97" s="37"/>
      <c r="AD97" s="37"/>
      <c r="AE97" s="37"/>
      <c r="AF97" s="37"/>
      <c r="AG97" s="33"/>
      <c r="AH97" s="34"/>
    </row>
    <row r="98" spans="1:34" ht="18" x14ac:dyDescent="0.25">
      <c r="A98" s="35"/>
      <c r="B98" s="75"/>
      <c r="C98" s="75"/>
      <c r="D98" s="75"/>
      <c r="E98" s="75"/>
      <c r="F98" s="75"/>
      <c r="G98" s="75"/>
      <c r="H98" s="75"/>
      <c r="I98" s="75"/>
      <c r="J98" s="67"/>
      <c r="K98" s="75"/>
      <c r="L98" s="75"/>
      <c r="M98" s="75"/>
      <c r="N98" s="75"/>
      <c r="O98" s="75"/>
      <c r="P98" s="75"/>
      <c r="Q98" s="67"/>
      <c r="R98" s="158"/>
      <c r="S98" s="33"/>
      <c r="T98" s="2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3"/>
      <c r="AH98" s="34"/>
    </row>
    <row r="99" spans="1:34" ht="18" x14ac:dyDescent="0.25">
      <c r="A99" s="35"/>
      <c r="B99" s="75"/>
      <c r="C99" s="75"/>
      <c r="D99" s="75"/>
      <c r="E99" s="75"/>
      <c r="F99" s="75"/>
      <c r="G99" s="75"/>
      <c r="H99" s="75"/>
      <c r="I99" s="75"/>
      <c r="J99" s="67"/>
      <c r="K99" s="75"/>
      <c r="L99" s="75"/>
      <c r="M99" s="75"/>
      <c r="N99" s="75"/>
      <c r="O99" s="75"/>
      <c r="P99" s="75"/>
      <c r="Q99" s="67"/>
      <c r="R99" s="158"/>
      <c r="S99" s="33"/>
      <c r="T99" s="2"/>
      <c r="U99" s="37"/>
      <c r="V99" s="47"/>
      <c r="W99" s="48" t="str">
        <f>V96</f>
        <v>Uни</v>
      </c>
      <c r="X99" s="49"/>
      <c r="Y99" s="48" t="str">
        <f>V97</f>
        <v>Uик</v>
      </c>
      <c r="Z99" s="48"/>
      <c r="AA99" s="37"/>
      <c r="AB99" s="56" t="s">
        <v>26</v>
      </c>
      <c r="AC99" s="57">
        <f>ROUNDUP(IF(MAX(W100:Z101)&gt;=ABS(MIN(W100:Z101)),MAX(W100:Z101),ABS(MIN(W100:Z101))),1)</f>
        <v>1.5</v>
      </c>
      <c r="AD99" s="45"/>
      <c r="AE99" s="37"/>
      <c r="AF99" s="37"/>
      <c r="AG99" s="33"/>
      <c r="AH99" s="34"/>
    </row>
    <row r="100" spans="1:34" ht="15.75" x14ac:dyDescent="0.25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58"/>
      <c r="S100" s="33"/>
      <c r="T100" s="2"/>
      <c r="U100" s="37"/>
      <c r="V100" s="49" t="s">
        <v>1</v>
      </c>
      <c r="W100" s="61">
        <v>0</v>
      </c>
      <c r="X100" s="62">
        <f>IMREAL(W96)</f>
        <v>-1.5</v>
      </c>
      <c r="Y100" s="61">
        <v>0</v>
      </c>
      <c r="Z100" s="62">
        <f>IMREAL(W97)</f>
        <v>1.5</v>
      </c>
      <c r="AA100" s="37"/>
      <c r="AB100" s="56" t="s">
        <v>24</v>
      </c>
      <c r="AC100" s="59">
        <f>(-1)*AC99</f>
        <v>-1.5</v>
      </c>
      <c r="AD100" s="59">
        <f>AC99</f>
        <v>1.5</v>
      </c>
      <c r="AE100" s="37"/>
      <c r="AF100" s="37"/>
      <c r="AG100" s="33"/>
      <c r="AH100" s="34"/>
    </row>
    <row r="101" spans="1:34" ht="15.75" x14ac:dyDescent="0.25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58"/>
      <c r="S101" s="33"/>
      <c r="T101" s="2"/>
      <c r="U101" s="37"/>
      <c r="V101" s="49" t="s">
        <v>2</v>
      </c>
      <c r="W101" s="63">
        <v>0</v>
      </c>
      <c r="X101" s="64">
        <f>IMAGINARY(W96)</f>
        <v>0.86602540378443904</v>
      </c>
      <c r="Y101" s="63">
        <v>0</v>
      </c>
      <c r="Z101" s="64">
        <f>IMAGINARY(W97)</f>
        <v>-0.86602540378444004</v>
      </c>
      <c r="AA101" s="37"/>
      <c r="AB101" s="56" t="s">
        <v>25</v>
      </c>
      <c r="AC101" s="59">
        <v>0</v>
      </c>
      <c r="AD101" s="59">
        <v>0</v>
      </c>
      <c r="AE101" s="37"/>
      <c r="AF101" s="37"/>
      <c r="AG101" s="33"/>
      <c r="AH101" s="34"/>
    </row>
    <row r="102" spans="1:34" ht="15.75" x14ac:dyDescent="0.25">
      <c r="A102" s="163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58"/>
      <c r="S102" s="33"/>
      <c r="T102" s="2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3"/>
      <c r="AH102" s="34"/>
    </row>
    <row r="103" spans="1:34" ht="15.75" x14ac:dyDescent="0.25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58"/>
      <c r="S103" s="33"/>
      <c r="T103" s="2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3"/>
      <c r="AH103" s="34"/>
    </row>
    <row r="104" spans="1:34" ht="15.75" x14ac:dyDescent="0.25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58"/>
      <c r="S104" s="33"/>
      <c r="T104" s="2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3"/>
      <c r="AH104" s="34"/>
    </row>
    <row r="105" spans="1:34" ht="15.75" x14ac:dyDescent="0.25">
      <c r="A105" s="35"/>
      <c r="B105" s="3" t="s">
        <v>144</v>
      </c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204"/>
      <c r="S105" s="205"/>
      <c r="T105" s="3" t="s">
        <v>141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3"/>
      <c r="AH105" s="34"/>
    </row>
    <row r="106" spans="1:34" ht="15.75" x14ac:dyDescent="0.25">
      <c r="A106" s="35"/>
      <c r="B106" s="105"/>
      <c r="C106" s="105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47"/>
      <c r="P106" s="67"/>
      <c r="Q106" s="67"/>
      <c r="R106" s="158"/>
      <c r="S106" s="33"/>
      <c r="T106" s="2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3"/>
      <c r="AH106" s="34"/>
    </row>
    <row r="107" spans="1:34" ht="18" x14ac:dyDescent="0.25">
      <c r="A107" s="35"/>
      <c r="B107" s="73"/>
      <c r="C107" s="157" t="s">
        <v>139</v>
      </c>
      <c r="D107" s="67"/>
      <c r="E107" s="67"/>
      <c r="F107" s="216" t="s">
        <v>155</v>
      </c>
      <c r="G107" s="216"/>
      <c r="H107" s="216"/>
      <c r="I107" s="216"/>
      <c r="J107" s="137" t="s">
        <v>5</v>
      </c>
      <c r="K107" s="217" t="s">
        <v>156</v>
      </c>
      <c r="L107" s="217"/>
      <c r="M107" s="217"/>
      <c r="N107" s="217"/>
      <c r="O107" s="217"/>
      <c r="P107" s="217"/>
      <c r="Q107" s="67"/>
      <c r="R107" s="158"/>
      <c r="S107" s="33"/>
      <c r="T107" s="9"/>
      <c r="U107" s="157" t="s">
        <v>44</v>
      </c>
      <c r="V107" s="35"/>
      <c r="W107" s="67"/>
      <c r="X107" s="75"/>
      <c r="Y107" s="37"/>
      <c r="Z107" s="36" t="s">
        <v>147</v>
      </c>
      <c r="AA107" s="37"/>
      <c r="AB107" s="37"/>
      <c r="AC107" s="37"/>
      <c r="AD107" s="37"/>
      <c r="AE107" s="37"/>
      <c r="AF107" s="37"/>
      <c r="AG107" s="33"/>
      <c r="AH107" s="1"/>
    </row>
    <row r="108" spans="1:34" ht="15.75" x14ac:dyDescent="0.25">
      <c r="A108" s="35"/>
      <c r="B108" s="73"/>
      <c r="C108" s="35"/>
      <c r="D108" s="35"/>
      <c r="E108" s="35"/>
      <c r="F108" s="35"/>
      <c r="G108" s="35"/>
      <c r="H108" s="35"/>
      <c r="I108" s="67"/>
      <c r="J108" s="137" t="s">
        <v>5</v>
      </c>
      <c r="K108" s="67"/>
      <c r="L108" s="67"/>
      <c r="M108" s="67"/>
      <c r="N108" s="67"/>
      <c r="O108" s="67"/>
      <c r="P108" s="67"/>
      <c r="Q108" s="67"/>
      <c r="R108" s="158"/>
      <c r="S108" s="33"/>
      <c r="T108" s="8"/>
      <c r="U108" s="35"/>
      <c r="V108" s="35"/>
      <c r="W108" s="35"/>
      <c r="X108" s="35"/>
      <c r="Y108" s="37"/>
      <c r="Z108" s="37"/>
      <c r="AA108" s="37"/>
      <c r="AB108" s="37"/>
      <c r="AC108" s="37"/>
      <c r="AD108" s="37"/>
      <c r="AE108" s="37"/>
      <c r="AF108" s="37"/>
      <c r="AG108" s="33"/>
      <c r="AH108" s="1"/>
    </row>
    <row r="109" spans="1:34" ht="18" x14ac:dyDescent="0.25">
      <c r="A109" s="35"/>
      <c r="B109" s="9">
        <v>1</v>
      </c>
      <c r="C109" s="35" t="s">
        <v>131</v>
      </c>
      <c r="D109" s="35"/>
      <c r="E109" s="35"/>
      <c r="F109" s="149" t="str">
        <f>F51</f>
        <v>A</v>
      </c>
      <c r="G109" s="150" t="str">
        <f>G51</f>
        <v>B</v>
      </c>
      <c r="H109" s="150" t="str">
        <f>H51</f>
        <v>C</v>
      </c>
      <c r="I109" s="151" t="str">
        <f>I51</f>
        <v>N</v>
      </c>
      <c r="J109" s="137" t="s">
        <v>5</v>
      </c>
      <c r="K109" s="149" t="str">
        <f t="shared" ref="K109:P109" si="23">K51</f>
        <v>-</v>
      </c>
      <c r="L109" s="150" t="str">
        <f t="shared" si="23"/>
        <v>Н</v>
      </c>
      <c r="M109" s="150" t="str">
        <f t="shared" si="23"/>
        <v>К</v>
      </c>
      <c r="N109" s="150" t="str">
        <f t="shared" si="23"/>
        <v>Ф</v>
      </c>
      <c r="O109" s="150" t="str">
        <f t="shared" si="23"/>
        <v>-</v>
      </c>
      <c r="P109" s="151" t="str">
        <f t="shared" si="23"/>
        <v>И</v>
      </c>
      <c r="Q109" s="67"/>
      <c r="R109" s="158"/>
      <c r="S109" s="33"/>
      <c r="T109" s="8">
        <v>1</v>
      </c>
      <c r="U109" s="44" t="s">
        <v>118</v>
      </c>
      <c r="V109" s="35"/>
      <c r="W109" s="35"/>
      <c r="X109" s="76" t="str">
        <f>IF(AC43=0,IF(AND(AA25=AA120,AA26=AA122,AA27=AA121),"вариант 1",IF(AND(AA25=AA120,AA26=AA121,AA27=AA122),"вариант 2",IF(AND(AA25=AB121,AA26=AB122,AA27=AB120),"вариант 3","ОШИБКА "&amp;CHAR(10)&amp;"(схема ТН не соответствует "&amp;CHAR(10)&amp;"трём типовым вариантам)"))),"-")</f>
        <v>вариант 1</v>
      </c>
      <c r="Y109" s="37"/>
      <c r="Z109" s="37"/>
      <c r="AA109" s="37"/>
      <c r="AB109" s="37"/>
      <c r="AC109" s="37"/>
      <c r="AD109" s="37"/>
      <c r="AE109" s="37"/>
      <c r="AF109" s="37"/>
      <c r="AG109" s="33"/>
      <c r="AH109" s="1"/>
    </row>
    <row r="110" spans="1:34" ht="18" x14ac:dyDescent="0.25">
      <c r="A110" s="35"/>
      <c r="B110" s="8"/>
      <c r="C110" s="35"/>
      <c r="D110" s="35"/>
      <c r="E110" s="35"/>
      <c r="F110" s="152" t="str">
        <f>IF(OR(F109="-",F111="-"),"","|")</f>
        <v>|</v>
      </c>
      <c r="G110" s="153" t="str">
        <f t="shared" ref="G110" si="24">IF(OR(G109="-",G111="-"),"","|")</f>
        <v>|</v>
      </c>
      <c r="H110" s="153" t="str">
        <f t="shared" ref="H110" si="25">IF(OR(H109="-",H111="-"),"","|")</f>
        <v>|</v>
      </c>
      <c r="I110" s="154" t="str">
        <f t="shared" ref="I110" si="26">IF(OR(I109="-",I111="-"),"","|")</f>
        <v>|</v>
      </c>
      <c r="J110" s="137" t="s">
        <v>5</v>
      </c>
      <c r="K110" s="152" t="str">
        <f t="shared" ref="K110" si="27">IF(OR(K109="-",K111="-"),"","|")</f>
        <v/>
      </c>
      <c r="L110" s="153" t="str">
        <f t="shared" ref="L110" si="28">IF(OR(L109="-",L111="-"),"","|")</f>
        <v>|</v>
      </c>
      <c r="M110" s="153" t="str">
        <f t="shared" ref="M110" si="29">IF(OR(M109="-",M111="-"),"","|")</f>
        <v>|</v>
      </c>
      <c r="N110" s="153" t="str">
        <f t="shared" ref="N110" si="30">IF(OR(N109="-",N111="-"),"","|")</f>
        <v>|</v>
      </c>
      <c r="O110" s="153" t="str">
        <f t="shared" ref="O110" si="31">IF(OR(O109="-",O111="-"),"","|")</f>
        <v/>
      </c>
      <c r="P110" s="154" t="str">
        <f t="shared" ref="P110" si="32">IF(OR(P109="-",P111="-"),"","|")</f>
        <v>|</v>
      </c>
      <c r="Q110" s="35"/>
      <c r="R110" s="158"/>
      <c r="S110" s="33"/>
      <c r="T110" s="2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3"/>
      <c r="AH110" s="1"/>
    </row>
    <row r="111" spans="1:34" ht="18" x14ac:dyDescent="0.25">
      <c r="A111" s="35"/>
      <c r="B111" s="9">
        <v>2</v>
      </c>
      <c r="C111" s="35" t="s">
        <v>54</v>
      </c>
      <c r="D111" s="35"/>
      <c r="E111" s="67"/>
      <c r="F111" s="149" t="str">
        <f>F51</f>
        <v>A</v>
      </c>
      <c r="G111" s="150" t="str">
        <f>G51</f>
        <v>B</v>
      </c>
      <c r="H111" s="150" t="str">
        <f>H51</f>
        <v>C</v>
      </c>
      <c r="I111" s="151" t="str">
        <f>I51</f>
        <v>N</v>
      </c>
      <c r="J111" s="137" t="s">
        <v>5</v>
      </c>
      <c r="K111" s="149" t="str">
        <f>IF(AC43=0,INDEX(W118:AB118,1,MATCH(K49,W117:AB117,0),1),"-")</f>
        <v>-</v>
      </c>
      <c r="L111" s="150" t="str">
        <f>IF(AC43=0,INDEX(W118:AB118,1,MATCH(L49,W117:AB117,0),1),"-")</f>
        <v>Н</v>
      </c>
      <c r="M111" s="150" t="str">
        <f>IF(AC43=0,INDEX(W118:AB118,1,MATCH(M49,W117:AB117,0),1),"-")</f>
        <v>К</v>
      </c>
      <c r="N111" s="150" t="str">
        <f>IF(AC43=0,INDEX(W118:AB118,1,MATCH(N49,W117:AB117,0),1),"-")</f>
        <v>Ф</v>
      </c>
      <c r="O111" s="150" t="str">
        <f>IF(AC43=0,INDEX(W118:AB118,1,MATCH(O49,W117:AB117,0),1),"-")</f>
        <v>-</v>
      </c>
      <c r="P111" s="151" t="str">
        <f>IF(AC43=0,INDEX(W118:AB118,1,MATCH(P49,W117:AB117,0),1),"-")</f>
        <v>И</v>
      </c>
      <c r="Q111" s="67"/>
      <c r="R111" s="158"/>
      <c r="S111" s="33"/>
      <c r="T111" s="2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3"/>
      <c r="AH111" s="1"/>
    </row>
    <row r="112" spans="1:34" ht="18.75" thickBot="1" x14ac:dyDescent="0.3">
      <c r="A112" s="35"/>
      <c r="B112" s="164"/>
      <c r="C112" s="165"/>
      <c r="D112" s="165"/>
      <c r="E112" s="165"/>
      <c r="F112" s="166"/>
      <c r="G112" s="166"/>
      <c r="H112" s="166"/>
      <c r="I112" s="166"/>
      <c r="J112" s="165"/>
      <c r="K112" s="166"/>
      <c r="L112" s="166"/>
      <c r="M112" s="166"/>
      <c r="N112" s="166"/>
      <c r="O112" s="166"/>
      <c r="P112" s="166"/>
      <c r="Q112" s="165"/>
      <c r="R112" s="158"/>
      <c r="S112" s="159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33"/>
      <c r="AH112" s="1"/>
    </row>
    <row r="113" spans="1:34" ht="18" x14ac:dyDescent="0.25">
      <c r="A113" s="35"/>
      <c r="B113" s="167"/>
      <c r="C113" s="167"/>
      <c r="D113" s="167"/>
      <c r="E113" s="167"/>
      <c r="F113" s="167"/>
      <c r="G113" s="167"/>
      <c r="H113" s="167"/>
      <c r="I113" s="167"/>
      <c r="J113" s="168"/>
      <c r="K113" s="167"/>
      <c r="L113" s="167"/>
      <c r="M113" s="167"/>
      <c r="N113" s="167"/>
      <c r="O113" s="167"/>
      <c r="P113" s="167"/>
      <c r="Q113" s="168"/>
      <c r="R113" s="158"/>
      <c r="S113" s="159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33"/>
      <c r="AH113" s="1"/>
    </row>
    <row r="114" spans="1:34" ht="15.75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158"/>
      <c r="S114" s="33"/>
      <c r="T114" s="2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1"/>
    </row>
    <row r="115" spans="1:34" ht="15.75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158"/>
      <c r="S115" s="33"/>
      <c r="T115" s="2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1"/>
    </row>
    <row r="116" spans="1:34" ht="15.75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158"/>
      <c r="S116" s="33"/>
      <c r="T116" s="2"/>
      <c r="U116" s="6"/>
      <c r="V116" s="37"/>
      <c r="W116" s="37" t="s">
        <v>6</v>
      </c>
      <c r="X116" s="37"/>
      <c r="Y116" s="37"/>
      <c r="Z116" s="37"/>
      <c r="AA116" s="37"/>
      <c r="AB116" s="37"/>
      <c r="AC116" s="56" t="s">
        <v>26</v>
      </c>
      <c r="AD116" s="57">
        <f>ROUNDUP(IF(MAX(W125:Z126)&gt;=ABS(MIN(W125:Z126)),MAX(W125:Z126),ABS(MIN(W125:Z126))),1)</f>
        <v>1.8</v>
      </c>
      <c r="AE116" s="45"/>
      <c r="AF116" s="6"/>
      <c r="AG116" s="6"/>
      <c r="AH116" s="1"/>
    </row>
    <row r="117" spans="1:34" ht="15.75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158"/>
      <c r="S117" s="33"/>
      <c r="T117" s="2"/>
      <c r="U117" s="6"/>
      <c r="V117" s="37" t="s">
        <v>14</v>
      </c>
      <c r="W117" s="54">
        <f t="shared" ref="W117:AB117" si="33">W35</f>
        <v>3</v>
      </c>
      <c r="X117" s="54">
        <f t="shared" si="33"/>
        <v>4</v>
      </c>
      <c r="Y117" s="54">
        <f t="shared" si="33"/>
        <v>5</v>
      </c>
      <c r="Z117" s="54">
        <f t="shared" si="33"/>
        <v>6</v>
      </c>
      <c r="AA117" s="54">
        <f t="shared" si="33"/>
        <v>1</v>
      </c>
      <c r="AB117" s="54">
        <f t="shared" si="33"/>
        <v>2</v>
      </c>
      <c r="AC117" s="56" t="s">
        <v>24</v>
      </c>
      <c r="AD117" s="59">
        <f>(-1)*AD116</f>
        <v>-1.8</v>
      </c>
      <c r="AE117" s="59">
        <f>AD116</f>
        <v>1.8</v>
      </c>
      <c r="AF117" s="6"/>
      <c r="AG117" s="6"/>
      <c r="AH117" s="1"/>
    </row>
    <row r="118" spans="1:34" ht="15.75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158"/>
      <c r="S118" s="33"/>
      <c r="T118" s="2"/>
      <c r="U118" s="6"/>
      <c r="V118" s="37" t="s">
        <v>13</v>
      </c>
      <c r="W118" s="54" t="s">
        <v>9</v>
      </c>
      <c r="X118" s="54" t="s">
        <v>8</v>
      </c>
      <c r="Y118" s="54" t="s">
        <v>23</v>
      </c>
      <c r="Z118" s="54" t="s">
        <v>10</v>
      </c>
      <c r="AA118" s="54" t="s">
        <v>23</v>
      </c>
      <c r="AB118" s="54" t="s">
        <v>7</v>
      </c>
      <c r="AC118" s="56" t="s">
        <v>25</v>
      </c>
      <c r="AD118" s="59">
        <v>0</v>
      </c>
      <c r="AE118" s="59">
        <v>0</v>
      </c>
      <c r="AF118" s="6"/>
      <c r="AG118" s="6"/>
      <c r="AH118" s="1"/>
    </row>
    <row r="119" spans="1:34" ht="15.75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158"/>
      <c r="S119" s="33"/>
      <c r="T119" s="2"/>
      <c r="U119" s="6"/>
      <c r="V119" s="37"/>
      <c r="W119" s="37" t="s">
        <v>0</v>
      </c>
      <c r="X119" s="37"/>
      <c r="Y119" s="37"/>
      <c r="Z119" s="37" t="s">
        <v>120</v>
      </c>
      <c r="AA119" s="37" t="s">
        <v>64</v>
      </c>
      <c r="AB119" s="37" t="s">
        <v>121</v>
      </c>
      <c r="AC119" s="37"/>
      <c r="AD119" s="37"/>
      <c r="AE119" s="6"/>
      <c r="AF119" s="6"/>
      <c r="AG119" s="6"/>
      <c r="AH119" s="1"/>
    </row>
    <row r="120" spans="1:34" ht="15.75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158"/>
      <c r="S120" s="33"/>
      <c r="T120" s="2"/>
      <c r="U120" s="6"/>
      <c r="V120" s="45" t="s">
        <v>12</v>
      </c>
      <c r="W120" s="143" t="str">
        <f>IF(AA35=1,IMPRODUCT(SQRT(3),W25),IF(AA35=2,IMPRODUCT(-SQRT(3),W25),IF(AA35=3,IMPRODUCT(SQRT(3),W26),IF(AA35=4,IMPRODUCT(-SQRT(3),W26),IF(AA35=5,IMPRODUCT(SQRT(3),W27),IF(AA35=6,IMPRODUCT(-SQRT(3),W27),"-"))))))</f>
        <v>1,06100968535812E-16+1,73205080756888i</v>
      </c>
      <c r="X120" s="144"/>
      <c r="Y120" s="145"/>
      <c r="Z120" s="141">
        <f>IMABS(W120)</f>
        <v>1.7320508075688801</v>
      </c>
      <c r="AA120" s="142">
        <f>(DEGREES(IMARGUMENT(W120))-90)+IF((DEGREES(IMARGUMENT(W120))-90)&lt;0,360,IF((DEGREES(IMARGUMENT(W120))-90)&gt;=360,-360,0))</f>
        <v>0</v>
      </c>
      <c r="AB120" s="139">
        <f>(DEGREES(IMARGUMENT(W120))+90)+IF((DEGREES(IMARGUMENT(W120))+90)&lt;0,360,IF((DEGREES(IMARGUMENT(W120))+90)&gt;=360,-360,0))</f>
        <v>180</v>
      </c>
      <c r="AC120" s="37"/>
      <c r="AD120" s="37"/>
      <c r="AE120" s="6"/>
      <c r="AF120" s="6"/>
      <c r="AG120" s="6"/>
      <c r="AH120" s="1"/>
    </row>
    <row r="121" spans="1:34" ht="15.75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158"/>
      <c r="S121" s="33"/>
      <c r="T121" s="2"/>
      <c r="U121" s="6"/>
      <c r="V121" s="45" t="s">
        <v>109</v>
      </c>
      <c r="W121" s="143" t="str">
        <f>IMSUB(W44,W43)</f>
        <v>-1,5-0,86602540378444i</v>
      </c>
      <c r="X121" s="144"/>
      <c r="Y121" s="145"/>
      <c r="Z121" s="141">
        <f>IMABS(W121)</f>
        <v>1.7320508075688779</v>
      </c>
      <c r="AA121" s="142">
        <f>(DEGREES(IMARGUMENT(W121))-90)+IF((DEGREES(IMARGUMENT(W121))-90)&lt;0,360,IF((DEGREES(IMARGUMENT(W121))-90)&gt;=360,-360,0))</f>
        <v>120.00000000000006</v>
      </c>
      <c r="AB121" s="139">
        <f>(DEGREES(IMARGUMENT(W121))+90)+IF((DEGREES(IMARGUMENT(W121))+90)&lt;0,360,IF((DEGREES(IMARGUMENT(W121))+90)&gt;=360,-360,0))</f>
        <v>300.00000000000006</v>
      </c>
      <c r="AC121" s="37"/>
      <c r="AD121" s="37"/>
      <c r="AE121" s="6"/>
      <c r="AF121" s="6"/>
      <c r="AG121" s="6"/>
      <c r="AH121" s="1"/>
    </row>
    <row r="122" spans="1:34" ht="15.75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158"/>
      <c r="S122" s="33"/>
      <c r="T122" s="2"/>
      <c r="U122" s="6"/>
      <c r="V122" s="45" t="s">
        <v>108</v>
      </c>
      <c r="W122" s="143" t="str">
        <f>IMSUB(W43,W42)</f>
        <v>1,5-0,86602540378444i</v>
      </c>
      <c r="X122" s="144"/>
      <c r="Y122" s="145"/>
      <c r="Z122" s="141">
        <f>IMABS(W122)</f>
        <v>1.7320508075688779</v>
      </c>
      <c r="AA122" s="142">
        <f>(DEGREES(IMARGUMENT(W122))-90)+IF((DEGREES(IMARGUMENT(W122))-90)&lt;0,360,IF((DEGREES(IMARGUMENT(W122))-90)&gt;=360,-360,0))</f>
        <v>239.99999999999994</v>
      </c>
      <c r="AB122" s="139">
        <f>(DEGREES(IMARGUMENT(W122))+90)+IF((DEGREES(IMARGUMENT(W122))+90)&lt;0,360,IF((DEGREES(IMARGUMENT(W122))+90)&gt;=360,-360,0))</f>
        <v>59.999999999999957</v>
      </c>
      <c r="AC122" s="37"/>
      <c r="AD122" s="37"/>
      <c r="AE122" s="6"/>
      <c r="AF122" s="6"/>
      <c r="AG122" s="6"/>
      <c r="AH122" s="1"/>
    </row>
    <row r="123" spans="1:34" ht="15.75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158"/>
      <c r="S123" s="33"/>
      <c r="T123" s="2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1"/>
    </row>
    <row r="124" spans="1:34" ht="15.75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158"/>
      <c r="S124" s="33"/>
      <c r="T124" s="2"/>
      <c r="U124" s="6"/>
      <c r="V124" s="48"/>
      <c r="W124" s="48" t="str">
        <f>V120</f>
        <v>Uни</v>
      </c>
      <c r="X124" s="49"/>
      <c r="Y124" s="48" t="str">
        <f>V121</f>
        <v>Uиф</v>
      </c>
      <c r="Z124" s="48"/>
      <c r="AA124" s="48" t="str">
        <f>V122</f>
        <v>Uфк</v>
      </c>
      <c r="AB124" s="6"/>
      <c r="AC124" s="6"/>
      <c r="AD124" s="6"/>
      <c r="AE124" s="6"/>
      <c r="AF124" s="6"/>
      <c r="AG124" s="6"/>
      <c r="AH124" s="1"/>
    </row>
    <row r="125" spans="1:34" ht="15.75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158"/>
      <c r="S125" s="33"/>
      <c r="T125" s="2"/>
      <c r="U125" s="6"/>
      <c r="V125" s="49" t="s">
        <v>1</v>
      </c>
      <c r="W125" s="61">
        <v>0</v>
      </c>
      <c r="X125" s="62">
        <f>IMREAL(W120)</f>
        <v>1.06100968535812E-16</v>
      </c>
      <c r="Y125" s="61">
        <v>0</v>
      </c>
      <c r="Z125" s="62">
        <f>IMREAL(W121)</f>
        <v>-1.5</v>
      </c>
      <c r="AA125" s="61">
        <v>0</v>
      </c>
      <c r="AB125" s="62">
        <f>IMREAL(W122)</f>
        <v>1.5</v>
      </c>
      <c r="AC125" s="146" t="s">
        <v>124</v>
      </c>
      <c r="AD125" s="37" t="str">
        <f>CONCATENATE("Векторная диаграмма схемы ТН ",CHAR(10),"защит класса 330-750кВ (ШЭ2710).",CHAR(10),CHAR(10),"",U109," ", X109,".",CHAR(10),CHAR(10),"(базовый вектор: Ua)")</f>
        <v>Векторная диаграмма схемы ТН 
защит класса 330-750кВ (ШЭ2710).
Схема подключения ТН: вариант 1.
(базовый вектор: Ua)</v>
      </c>
      <c r="AE125" s="6" t="s">
        <v>23</v>
      </c>
      <c r="AF125" s="6"/>
      <c r="AG125" s="6"/>
      <c r="AH125" s="1"/>
    </row>
    <row r="126" spans="1:34" ht="15.75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158"/>
      <c r="S126" s="33"/>
      <c r="T126" s="2"/>
      <c r="U126" s="6"/>
      <c r="V126" s="49" t="s">
        <v>2</v>
      </c>
      <c r="W126" s="63">
        <v>0</v>
      </c>
      <c r="X126" s="64">
        <f>IMAGINARY(W120)</f>
        <v>1.7320508075688801</v>
      </c>
      <c r="Y126" s="63">
        <v>0</v>
      </c>
      <c r="Z126" s="64">
        <f>IMAGINARY(W121)</f>
        <v>-0.86602540378444004</v>
      </c>
      <c r="AA126" s="63">
        <v>0</v>
      </c>
      <c r="AB126" s="64">
        <f>IMAGINARY(W122)</f>
        <v>-0.86602540378444004</v>
      </c>
      <c r="AC126" s="6"/>
      <c r="AD126" s="6"/>
      <c r="AE126" s="6"/>
      <c r="AF126" s="6"/>
      <c r="AG126" s="6"/>
      <c r="AH126" s="1"/>
    </row>
    <row r="127" spans="1:34" ht="15.75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158"/>
      <c r="S127" s="33"/>
      <c r="T127" s="2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1"/>
    </row>
    <row r="128" spans="1:34" ht="15.75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158"/>
      <c r="S128" s="33"/>
      <c r="T128" s="2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1"/>
    </row>
    <row r="129" spans="1:34" ht="15.75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1"/>
    </row>
    <row r="130" spans="1:34" ht="15.75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1"/>
    </row>
    <row r="131" spans="1:34" ht="15.75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1"/>
    </row>
  </sheetData>
  <sheetProtection sheet="1" objects="1" scenarios="1" selectLockedCells="1"/>
  <mergeCells count="14">
    <mergeCell ref="F84:I84"/>
    <mergeCell ref="K84:P84"/>
    <mergeCell ref="F61:I61"/>
    <mergeCell ref="K61:P61"/>
    <mergeCell ref="F107:I107"/>
    <mergeCell ref="K107:P107"/>
    <mergeCell ref="A1:B3"/>
    <mergeCell ref="C1:V3"/>
    <mergeCell ref="F31:I31"/>
    <mergeCell ref="K31:P31"/>
    <mergeCell ref="C14:E14"/>
    <mergeCell ref="F30:I30"/>
    <mergeCell ref="K30:P30"/>
    <mergeCell ref="C16:E16"/>
  </mergeCells>
  <hyperlinks>
    <hyperlink ref="A1:B3" location="Содержание!D30" display=")"/>
  </hyperlinks>
  <pageMargins left="0.7" right="0.7" top="0.75" bottom="0.75" header="0.3" footer="0.3"/>
  <pageSetup paperSize="9" scale="65" orientation="portrait" r:id="rId1"/>
  <colBreaks count="1" manualBreakCount="1">
    <brk id="19" max="1048575" man="1"/>
  </colBreaks>
  <drawing r:id="rId2"/>
  <legacyDrawing r:id="rId3"/>
  <oleObjects>
    <mc:AlternateContent xmlns:mc="http://schemas.openxmlformats.org/markup-compatibility/2006">
      <mc:Choice Requires="x14">
        <oleObject progId="Visio.Drawing.11" shapeId="5158" r:id="rId4">
          <objectPr defaultSize="0" autoPict="0" r:id="rId5">
            <anchor moveWithCells="1">
              <from>
                <xdr:col>5</xdr:col>
                <xdr:colOff>0</xdr:colOff>
                <xdr:row>16</xdr:row>
                <xdr:rowOff>38100</xdr:rowOff>
              </from>
              <to>
                <xdr:col>15</xdr:col>
                <xdr:colOff>533400</xdr:colOff>
                <xdr:row>27</xdr:row>
                <xdr:rowOff>190500</xdr:rowOff>
              </to>
            </anchor>
          </objectPr>
        </oleObject>
      </mc:Choice>
      <mc:Fallback>
        <oleObject progId="Visio.Drawing.11" shapeId="5158" r:id="rId4"/>
      </mc:Fallback>
    </mc:AlternateContent>
    <mc:AlternateContent xmlns:mc="http://schemas.openxmlformats.org/markup-compatibility/2006">
      <mc:Choice Requires="x14">
        <oleObject progId="Visio.Drawing.11" shapeId="5167" r:id="rId6">
          <objectPr defaultSize="0" r:id="rId7">
            <anchor moveWithCells="1">
              <from>
                <xdr:col>5</xdr:col>
                <xdr:colOff>142875</xdr:colOff>
                <xdr:row>38</xdr:row>
                <xdr:rowOff>9525</xdr:rowOff>
              </from>
              <to>
                <xdr:col>15</xdr:col>
                <xdr:colOff>438150</xdr:colOff>
                <xdr:row>49</xdr:row>
                <xdr:rowOff>95250</xdr:rowOff>
              </to>
            </anchor>
          </objectPr>
        </oleObject>
      </mc:Choice>
      <mc:Fallback>
        <oleObject progId="Visio.Drawing.11" shapeId="5167" r:id="rId6"/>
      </mc:Fallback>
    </mc:AlternateContent>
    <mc:AlternateContent xmlns:mc="http://schemas.openxmlformats.org/markup-compatibility/2006">
      <mc:Choice Requires="x14">
        <oleObject progId="Visio.Drawing.15" shapeId="5182" r:id="rId8">
          <objectPr defaultSize="0" autoPict="0" r:id="rId9">
            <anchor moveWithCells="1">
              <from>
                <xdr:col>2</xdr:col>
                <xdr:colOff>0</xdr:colOff>
                <xdr:row>66</xdr:row>
                <xdr:rowOff>228600</xdr:rowOff>
              </from>
              <to>
                <xdr:col>17</xdr:col>
                <xdr:colOff>9525</xdr:colOff>
                <xdr:row>79</xdr:row>
                <xdr:rowOff>9525</xdr:rowOff>
              </to>
            </anchor>
          </objectPr>
        </oleObject>
      </mc:Choice>
      <mc:Fallback>
        <oleObject progId="Visio.Drawing.15" shapeId="5182" r:id="rId8"/>
      </mc:Fallback>
    </mc:AlternateContent>
    <mc:AlternateContent xmlns:mc="http://schemas.openxmlformats.org/markup-compatibility/2006">
      <mc:Choice Requires="x14">
        <oleObject progId="Visio.Drawing.15" shapeId="5184" r:id="rId10">
          <objectPr defaultSize="0" autoPict="0" r:id="rId9">
            <anchor moveWithCells="1">
              <from>
                <xdr:col>2</xdr:col>
                <xdr:colOff>0</xdr:colOff>
                <xdr:row>90</xdr:row>
                <xdr:rowOff>0</xdr:rowOff>
              </from>
              <to>
                <xdr:col>17</xdr:col>
                <xdr:colOff>9525</xdr:colOff>
                <xdr:row>100</xdr:row>
                <xdr:rowOff>180975</xdr:rowOff>
              </to>
            </anchor>
          </objectPr>
        </oleObject>
      </mc:Choice>
      <mc:Fallback>
        <oleObject progId="Visio.Drawing.15" shapeId="5184" r:id="rId10"/>
      </mc:Fallback>
    </mc:AlternateContent>
    <mc:AlternateContent xmlns:mc="http://schemas.openxmlformats.org/markup-compatibility/2006">
      <mc:Choice Requires="x14">
        <oleObject progId="Visio.Drawing.15" shapeId="5185" r:id="rId11">
          <objectPr defaultSize="0" autoPict="0" r:id="rId12">
            <anchor moveWithCells="1">
              <from>
                <xdr:col>2</xdr:col>
                <xdr:colOff>0</xdr:colOff>
                <xdr:row>113</xdr:row>
                <xdr:rowOff>0</xdr:rowOff>
              </from>
              <to>
                <xdr:col>16</xdr:col>
                <xdr:colOff>504825</xdr:colOff>
                <xdr:row>125</xdr:row>
                <xdr:rowOff>104775</xdr:rowOff>
              </to>
            </anchor>
          </objectPr>
        </oleObject>
      </mc:Choice>
      <mc:Fallback>
        <oleObject progId="Visio.Drawing.15" shapeId="5185" r:id="rId1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V57"/>
  <sheetViews>
    <sheetView zoomScale="80" zoomScaleNormal="80" workbookViewId="0">
      <pane ySplit="3" topLeftCell="A4" activePane="bottomLeft" state="frozen"/>
      <selection pane="bottomLeft" activeCell="G16" sqref="G16"/>
    </sheetView>
  </sheetViews>
  <sheetFormatPr defaultRowHeight="15" x14ac:dyDescent="0.2"/>
  <cols>
    <col min="1" max="2" width="3.6640625" customWidth="1"/>
    <col min="3" max="5" width="11.109375" customWidth="1"/>
    <col min="6" max="6" width="9.77734375" customWidth="1"/>
    <col min="7" max="7" width="17.77734375" customWidth="1"/>
    <col min="8" max="9" width="6.44140625" customWidth="1"/>
    <col min="10" max="19" width="7.109375" customWidth="1"/>
    <col min="20" max="20" width="3.6640625" customWidth="1"/>
    <col min="21" max="21" width="3.88671875" customWidth="1"/>
    <col min="22" max="22" width="6.88671875" customWidth="1"/>
  </cols>
  <sheetData>
    <row r="1" spans="1:22" ht="15.75" customHeight="1" x14ac:dyDescent="0.2">
      <c r="A1" s="208" t="s">
        <v>102</v>
      </c>
      <c r="B1" s="208"/>
      <c r="C1" s="209" t="s">
        <v>61</v>
      </c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103"/>
    </row>
    <row r="2" spans="1:22" ht="15.75" customHeight="1" x14ac:dyDescent="0.2">
      <c r="A2" s="208"/>
      <c r="B2" s="208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103"/>
    </row>
    <row r="3" spans="1:22" ht="15.75" customHeight="1" x14ac:dyDescent="0.2">
      <c r="A3" s="208"/>
      <c r="B3" s="208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103"/>
    </row>
    <row r="4" spans="1:22" x14ac:dyDescent="0.2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</row>
    <row r="5" spans="1:22" x14ac:dyDescent="0.2">
      <c r="A5" s="103"/>
      <c r="B5" s="103"/>
      <c r="C5" s="134" t="s">
        <v>110</v>
      </c>
      <c r="D5" s="134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</row>
    <row r="6" spans="1:22" x14ac:dyDescent="0.2">
      <c r="A6" s="103"/>
      <c r="B6" s="103"/>
      <c r="C6" s="134" t="s">
        <v>103</v>
      </c>
      <c r="D6" s="134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</row>
    <row r="7" spans="1:22" x14ac:dyDescent="0.2">
      <c r="A7" s="103"/>
      <c r="B7" s="103"/>
      <c r="C7" s="134"/>
      <c r="D7" s="134" t="s">
        <v>112</v>
      </c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</row>
    <row r="8" spans="1:22" x14ac:dyDescent="0.2">
      <c r="A8" s="103"/>
      <c r="B8" s="103"/>
      <c r="C8" s="134"/>
      <c r="D8" s="134" t="s">
        <v>111</v>
      </c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</row>
    <row r="9" spans="1:22" x14ac:dyDescent="0.2">
      <c r="A9" s="103"/>
      <c r="B9" s="103"/>
      <c r="C9" s="134"/>
      <c r="D9" s="134" t="s">
        <v>107</v>
      </c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</row>
    <row r="10" spans="1:22" x14ac:dyDescent="0.2">
      <c r="A10" s="103"/>
      <c r="B10" s="103"/>
      <c r="C10" s="134"/>
      <c r="D10" s="134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</row>
    <row r="11" spans="1:22" x14ac:dyDescent="0.2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103"/>
    </row>
    <row r="12" spans="1:22" ht="15.75" x14ac:dyDescent="0.2">
      <c r="A12" s="35"/>
      <c r="B12" s="106" t="s">
        <v>63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36"/>
      <c r="V12" s="103"/>
    </row>
    <row r="13" spans="1:22" ht="15.75" thickBot="1" x14ac:dyDescent="0.25">
      <c r="A13" s="36"/>
      <c r="B13" s="36"/>
      <c r="C13" s="36"/>
      <c r="D13" s="36"/>
      <c r="E13" s="36"/>
      <c r="F13" s="36"/>
      <c r="G13" s="36"/>
      <c r="H13" s="36"/>
      <c r="I13" s="37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103"/>
    </row>
    <row r="14" spans="1:22" ht="15.75" thickBot="1" x14ac:dyDescent="0.25">
      <c r="A14" s="36"/>
      <c r="B14" s="5" t="s">
        <v>3</v>
      </c>
      <c r="C14" s="118" t="s">
        <v>4</v>
      </c>
      <c r="D14" s="120"/>
      <c r="E14" s="119"/>
      <c r="F14" s="38" t="s">
        <v>70</v>
      </c>
      <c r="G14" s="78" t="s">
        <v>71</v>
      </c>
      <c r="H14" s="35"/>
      <c r="I14" s="37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103"/>
    </row>
    <row r="15" spans="1:22" ht="15.75" thickBot="1" x14ac:dyDescent="0.25">
      <c r="A15" s="39"/>
      <c r="B15" s="39"/>
      <c r="C15" s="40"/>
      <c r="D15" s="39"/>
      <c r="E15" s="39"/>
      <c r="F15" s="39"/>
      <c r="G15" s="39"/>
      <c r="H15" s="39"/>
      <c r="I15" s="37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103"/>
    </row>
    <row r="16" spans="1:22" ht="18.75" thickBot="1" x14ac:dyDescent="0.25">
      <c r="A16" s="35"/>
      <c r="B16" s="8">
        <v>1</v>
      </c>
      <c r="C16" s="79" t="s">
        <v>77</v>
      </c>
      <c r="D16" s="35"/>
      <c r="E16" s="44"/>
      <c r="F16" s="110" t="s">
        <v>65</v>
      </c>
      <c r="G16" s="77">
        <v>180</v>
      </c>
      <c r="H16" s="58" t="str">
        <f>IF(AND(ISNUMBER(G16),ISNUMBER(R16)),"","&lt;=Err")</f>
        <v/>
      </c>
      <c r="I16" s="37"/>
      <c r="J16" s="35"/>
      <c r="K16" s="113" t="s">
        <v>68</v>
      </c>
      <c r="L16" s="43"/>
      <c r="M16" s="114">
        <f>IF(ISNUMBER(G16),(G16-360*INT(G16/360))+IF((G16-360*INT(G16/360))&lt;0,360,IF((G16-360*INT(G16/360))&gt;=360,-360,0)),NA())</f>
        <v>180</v>
      </c>
      <c r="N16" s="113" t="s">
        <v>69</v>
      </c>
      <c r="O16" s="43"/>
      <c r="P16" s="35"/>
      <c r="Q16" s="35"/>
      <c r="R16" s="114">
        <f>IF(OR(AND(M16&gt;=0,M16&lt;5),AND(M16&gt;355,M16&lt;360)),0,IF(AND(M16&gt;175,M16&lt;185),180,IF(AND(M16&gt;235,M16&lt;245),240,IF(AND(M16&gt;55,M16&lt;65),60,IF(AND(M16&gt;115,M16&lt;125),120,IF(AND(M16&gt;295,M16&lt;305),300,NA()))))))</f>
        <v>180</v>
      </c>
      <c r="S16" s="35"/>
      <c r="T16" s="43"/>
      <c r="U16" s="43"/>
      <c r="V16" s="103"/>
    </row>
    <row r="17" spans="1:22" x14ac:dyDescent="0.2">
      <c r="A17" s="35"/>
      <c r="B17" s="8"/>
      <c r="C17" s="111" t="s">
        <v>78</v>
      </c>
      <c r="D17" s="35"/>
      <c r="E17" s="112"/>
      <c r="F17" s="35"/>
      <c r="G17" s="35"/>
      <c r="H17" s="35"/>
      <c r="I17" s="37"/>
      <c r="J17" s="35"/>
      <c r="K17" s="35"/>
      <c r="L17" s="35"/>
      <c r="M17" s="35"/>
      <c r="N17" s="35"/>
      <c r="O17" s="35"/>
      <c r="P17" s="35"/>
      <c r="Q17" s="35"/>
      <c r="R17" s="35"/>
      <c r="S17" s="68"/>
      <c r="T17" s="35"/>
      <c r="U17" s="35"/>
      <c r="V17" s="103"/>
    </row>
    <row r="18" spans="1:22" ht="16.5" thickBot="1" x14ac:dyDescent="0.25">
      <c r="A18" s="35"/>
      <c r="B18" s="8"/>
      <c r="C18" s="111"/>
      <c r="D18" s="35"/>
      <c r="E18" s="112"/>
      <c r="F18" s="35"/>
      <c r="G18" s="81" t="s">
        <v>149</v>
      </c>
      <c r="H18" s="35"/>
      <c r="I18" s="37"/>
      <c r="J18" s="35"/>
      <c r="K18" s="82" t="s">
        <v>58</v>
      </c>
      <c r="L18" s="83" t="str">
        <f>COMPLEX(COS(RADIANS(0+90)),SIN(RADIANS(0+90)))</f>
        <v>6,1257422745431E-17+i</v>
      </c>
      <c r="M18" s="83"/>
      <c r="N18" s="83"/>
      <c r="O18" s="84">
        <f>IMABS(L18)</f>
        <v>1</v>
      </c>
      <c r="P18" s="85">
        <f>(DEGREES(IMARGUMENT(L18))-90)+IF((DEGREES(IMARGUMENT(L18))-90)&lt;0,360,IF((DEGREES(IMARGUMENT(L18))-90)&gt;=360,-360,0))</f>
        <v>0</v>
      </c>
      <c r="Q18" s="35"/>
      <c r="R18" s="35"/>
      <c r="S18" s="35"/>
      <c r="T18" s="35"/>
      <c r="U18" s="35"/>
      <c r="V18" s="103"/>
    </row>
    <row r="19" spans="1:22" ht="18.75" thickBot="1" x14ac:dyDescent="0.25">
      <c r="A19" s="35"/>
      <c r="B19" s="8">
        <v>2</v>
      </c>
      <c r="C19" s="44" t="s">
        <v>66</v>
      </c>
      <c r="D19" s="35"/>
      <c r="E19" s="35"/>
      <c r="F19" s="35"/>
      <c r="G19" s="77">
        <v>2</v>
      </c>
      <c r="H19" s="42" t="str">
        <f>IF(OR(G19=1,G19=2),"","&lt;=Err")</f>
        <v/>
      </c>
      <c r="I19" s="37"/>
      <c r="J19" s="35"/>
      <c r="K19" s="86" t="s">
        <v>59</v>
      </c>
      <c r="L19" s="47" t="str">
        <f>COMPLEX(COS(RADIANS(240+90)),SIN(RADIANS(240+90)))</f>
        <v>0,866025403784438-0,5i</v>
      </c>
      <c r="M19" s="47"/>
      <c r="N19" s="47"/>
      <c r="O19" s="87">
        <f>IMABS(L19)</f>
        <v>0.99999999999999944</v>
      </c>
      <c r="P19" s="88">
        <f>(DEGREES(IMARGUMENT(L19))-90)+IF((DEGREES(IMARGUMENT(L19))-90)&lt;0,360,IF((DEGREES(IMARGUMENT(L19))-90)&gt;=360,-360,0))</f>
        <v>240</v>
      </c>
      <c r="Q19" s="37"/>
      <c r="R19" s="35"/>
      <c r="S19" s="35"/>
      <c r="T19" s="35"/>
      <c r="U19" s="35"/>
      <c r="V19" s="103"/>
    </row>
    <row r="20" spans="1:22" ht="18.75" thickBot="1" x14ac:dyDescent="0.25">
      <c r="A20" s="35"/>
      <c r="B20" s="8"/>
      <c r="C20" s="117" t="s">
        <v>67</v>
      </c>
      <c r="D20" s="35"/>
      <c r="E20" s="35"/>
      <c r="F20" s="35"/>
      <c r="G20" s="104" t="str">
        <f>IF(G19=1,"совпадает",IF(G19=2,"не совпадает",""))</f>
        <v>не совпадает</v>
      </c>
      <c r="H20" s="35"/>
      <c r="I20" s="37"/>
      <c r="J20" s="35"/>
      <c r="K20" s="86" t="s">
        <v>60</v>
      </c>
      <c r="L20" s="47" t="str">
        <f>COMPLEX(COS(RADIANS(120+90)),SIN(RADIANS(120+90)))</f>
        <v>-0,866025403784439-0,5i</v>
      </c>
      <c r="M20" s="47"/>
      <c r="N20" s="47"/>
      <c r="O20" s="87">
        <f>IMABS(L20)</f>
        <v>1.0000000000000004</v>
      </c>
      <c r="P20" s="88">
        <f>(DEGREES(IMARGUMENT(L20))-90)+IF((DEGREES(IMARGUMENT(L20))-90)&lt;0,360,IF((DEGREES(IMARGUMENT(L20))-90)&gt;=360,-360,0))</f>
        <v>120</v>
      </c>
      <c r="Q20" s="37"/>
      <c r="R20" s="35"/>
      <c r="S20" s="35"/>
      <c r="T20" s="35"/>
      <c r="U20" s="35"/>
      <c r="V20" s="103"/>
    </row>
    <row r="21" spans="1:22" x14ac:dyDescent="0.2">
      <c r="A21" s="35"/>
      <c r="B21" s="111"/>
      <c r="C21" s="35"/>
      <c r="D21" s="112"/>
      <c r="E21" s="35"/>
      <c r="F21" s="35"/>
      <c r="G21" s="35"/>
      <c r="H21" s="35"/>
      <c r="I21" s="37"/>
      <c r="J21" s="35"/>
      <c r="K21" s="93"/>
      <c r="L21" s="94" t="s">
        <v>55</v>
      </c>
      <c r="M21" s="115"/>
      <c r="N21" s="94" t="s">
        <v>56</v>
      </c>
      <c r="O21" s="115"/>
      <c r="P21" s="94" t="s">
        <v>57</v>
      </c>
      <c r="Q21" s="116"/>
      <c r="R21" s="35"/>
      <c r="S21" s="35"/>
      <c r="T21" s="35"/>
      <c r="U21" s="35"/>
      <c r="V21" s="103"/>
    </row>
    <row r="22" spans="1:22" x14ac:dyDescent="0.2">
      <c r="A22" s="35"/>
      <c r="B22" s="111"/>
      <c r="C22" s="35"/>
      <c r="D22" s="112"/>
      <c r="E22" s="35"/>
      <c r="F22" s="35"/>
      <c r="G22" s="35"/>
      <c r="H22" s="35"/>
      <c r="I22" s="37"/>
      <c r="J22" s="35"/>
      <c r="K22" s="86" t="s">
        <v>1</v>
      </c>
      <c r="L22" s="50">
        <v>0</v>
      </c>
      <c r="M22" s="51">
        <f>IMREAL(L18)</f>
        <v>6.1257422745431001E-17</v>
      </c>
      <c r="N22" s="50">
        <v>0</v>
      </c>
      <c r="O22" s="51">
        <f>IMREAL(L19)</f>
        <v>0.86602540378443804</v>
      </c>
      <c r="P22" s="50">
        <v>0</v>
      </c>
      <c r="Q22" s="51">
        <f>IMREAL(L20)</f>
        <v>-0.86602540378443904</v>
      </c>
      <c r="R22" s="35"/>
      <c r="S22" s="35"/>
      <c r="T22" s="35"/>
      <c r="U22" s="35"/>
      <c r="V22" s="103"/>
    </row>
    <row r="23" spans="1:22" ht="15.75" x14ac:dyDescent="0.2">
      <c r="A23" s="35"/>
      <c r="B23" s="80"/>
      <c r="C23" s="35"/>
      <c r="D23" s="35"/>
      <c r="E23" s="35"/>
      <c r="F23" s="35"/>
      <c r="G23" s="35"/>
      <c r="H23" s="35"/>
      <c r="I23" s="37"/>
      <c r="J23" s="35"/>
      <c r="K23" s="89" t="s">
        <v>2</v>
      </c>
      <c r="L23" s="52">
        <v>0</v>
      </c>
      <c r="M23" s="53">
        <f>IMAGINARY(L18)</f>
        <v>1</v>
      </c>
      <c r="N23" s="52">
        <v>0</v>
      </c>
      <c r="O23" s="53">
        <f>IMAGINARY(L19)</f>
        <v>-0.5</v>
      </c>
      <c r="P23" s="52">
        <v>0</v>
      </c>
      <c r="Q23" s="53">
        <f>IMAGINARY(L20)</f>
        <v>-0.5</v>
      </c>
      <c r="R23" s="35"/>
      <c r="S23" s="35"/>
      <c r="T23" s="35"/>
      <c r="U23" s="35"/>
      <c r="V23" s="103"/>
    </row>
    <row r="24" spans="1:22" ht="15.75" x14ac:dyDescent="0.2">
      <c r="A24" s="207" t="s">
        <v>125</v>
      </c>
      <c r="B24" s="74" t="s">
        <v>84</v>
      </c>
      <c r="C24" s="35"/>
      <c r="D24" s="35"/>
      <c r="E24" s="35"/>
      <c r="F24" s="35"/>
      <c r="G24" s="35"/>
      <c r="H24" s="35"/>
      <c r="I24" s="37"/>
      <c r="J24" s="35"/>
      <c r="K24" s="82" t="s">
        <v>12</v>
      </c>
      <c r="L24" s="83" t="str">
        <f>IMPRODUCT(COMPLEX(COS(RADIANS(G16+90)),SIN(RADIANS(G16+90))),SQRT(3))</f>
        <v>-3,18302905607436E-16-1,73205080756888i</v>
      </c>
      <c r="M24" s="83"/>
      <c r="N24" s="83"/>
      <c r="O24" s="84">
        <f>IMABS(L24)</f>
        <v>1.7320508075688801</v>
      </c>
      <c r="P24" s="85">
        <f>(DEGREES(IMARGUMENT(L24))-90)+IF((DEGREES(IMARGUMENT(L24))-90)&lt;0,360,IF((DEGREES(IMARGUMENT(L24))-90)&gt;=360,-360,0))</f>
        <v>180</v>
      </c>
      <c r="Q24" s="35"/>
      <c r="R24" s="35"/>
      <c r="S24" s="35"/>
      <c r="T24" s="35"/>
      <c r="U24" s="35"/>
      <c r="V24" s="103"/>
    </row>
    <row r="25" spans="1:22" x14ac:dyDescent="0.2">
      <c r="A25" s="35"/>
      <c r="B25" s="74" t="s">
        <v>79</v>
      </c>
      <c r="C25" s="35"/>
      <c r="D25" s="35"/>
      <c r="E25" s="35"/>
      <c r="F25" s="35"/>
      <c r="G25" s="35"/>
      <c r="H25" s="35"/>
      <c r="I25" s="37"/>
      <c r="J25" s="35"/>
      <c r="K25" s="89" t="s">
        <v>16</v>
      </c>
      <c r="L25" s="90" t="str">
        <f>IMPRODUCT(COMPLEX(COS(RADIANS(G16+180+90)),SIN(RADIANS(G16+180+90))),SQRT(3))</f>
        <v>5,30504842679059E-16+1,73205080756888i</v>
      </c>
      <c r="M25" s="90"/>
      <c r="N25" s="90"/>
      <c r="O25" s="91">
        <f>IMABS(L25)</f>
        <v>1.7320508075688801</v>
      </c>
      <c r="P25" s="88">
        <f>(DEGREES(IMARGUMENT(L25))-90)+IF((DEGREES(IMARGUMENT(L25))-90)&lt;0,360,IF((DEGREES(IMARGUMENT(L25))-90)&gt;=360,-360,0))</f>
        <v>360</v>
      </c>
      <c r="Q25" s="35"/>
      <c r="R25" s="35"/>
      <c r="S25" s="35"/>
      <c r="T25" s="35"/>
      <c r="U25" s="35"/>
      <c r="V25" s="103"/>
    </row>
    <row r="26" spans="1:22" x14ac:dyDescent="0.2">
      <c r="A26" s="35"/>
      <c r="B26" s="74" t="s">
        <v>80</v>
      </c>
      <c r="C26" s="35"/>
      <c r="D26" s="35"/>
      <c r="E26" s="35"/>
      <c r="F26" s="35"/>
      <c r="G26" s="35"/>
      <c r="H26" s="35"/>
      <c r="I26" s="37"/>
      <c r="J26" s="35"/>
      <c r="K26" s="93"/>
      <c r="L26" s="94" t="str">
        <f>K24</f>
        <v>Uни</v>
      </c>
      <c r="M26" s="94"/>
      <c r="N26" s="94" t="str">
        <f>K25</f>
        <v>Uик</v>
      </c>
      <c r="O26" s="95"/>
      <c r="P26" s="96" t="s">
        <v>26</v>
      </c>
      <c r="Q26" s="97">
        <f>2</f>
        <v>2</v>
      </c>
      <c r="R26" s="98"/>
      <c r="S26" s="35"/>
      <c r="T26" s="35"/>
      <c r="U26" s="35"/>
      <c r="V26" s="103"/>
    </row>
    <row r="27" spans="1:22" x14ac:dyDescent="0.2">
      <c r="A27" s="35"/>
      <c r="B27" s="74" t="s">
        <v>75</v>
      </c>
      <c r="C27" s="35"/>
      <c r="D27" s="35"/>
      <c r="E27" s="35"/>
      <c r="F27" s="35"/>
      <c r="G27" s="35"/>
      <c r="H27" s="35"/>
      <c r="I27" s="37"/>
      <c r="J27" s="35"/>
      <c r="K27" s="86" t="s">
        <v>1</v>
      </c>
      <c r="L27" s="61">
        <v>0</v>
      </c>
      <c r="M27" s="62">
        <f>IMREAL(L24)</f>
        <v>-3.18302905607436E-16</v>
      </c>
      <c r="N27" s="61">
        <v>0</v>
      </c>
      <c r="O27" s="62">
        <f>IMREAL(L25)</f>
        <v>5.3050484267905896E-16</v>
      </c>
      <c r="P27" s="99" t="s">
        <v>24</v>
      </c>
      <c r="Q27" s="59">
        <f>(-1)*Q26</f>
        <v>-2</v>
      </c>
      <c r="R27" s="59">
        <f>Q26</f>
        <v>2</v>
      </c>
      <c r="S27" s="49"/>
      <c r="T27" s="35"/>
      <c r="U27" s="35"/>
      <c r="V27" s="103"/>
    </row>
    <row r="28" spans="1:22" x14ac:dyDescent="0.2">
      <c r="A28" s="37"/>
      <c r="B28" s="74"/>
      <c r="C28" s="37"/>
      <c r="D28" s="37"/>
      <c r="E28" s="37"/>
      <c r="F28" s="37"/>
      <c r="G28" s="37"/>
      <c r="H28" s="37"/>
      <c r="I28" s="37"/>
      <c r="J28" s="37"/>
      <c r="K28" s="89" t="s">
        <v>2</v>
      </c>
      <c r="L28" s="63">
        <v>0</v>
      </c>
      <c r="M28" s="64">
        <f>IMAGINARY(L24)</f>
        <v>-1.7320508075688801</v>
      </c>
      <c r="N28" s="63">
        <v>0</v>
      </c>
      <c r="O28" s="64">
        <f>IMAGINARY(L25)</f>
        <v>1.7320508075688801</v>
      </c>
      <c r="P28" s="100" t="s">
        <v>25</v>
      </c>
      <c r="Q28" s="59">
        <v>0</v>
      </c>
      <c r="R28" s="59">
        <v>0</v>
      </c>
      <c r="S28" s="102"/>
      <c r="T28" s="37"/>
      <c r="U28" s="37"/>
      <c r="V28" s="103"/>
    </row>
    <row r="29" spans="1:22" x14ac:dyDescent="0.2">
      <c r="A29" s="37"/>
      <c r="B29" s="74" t="s">
        <v>81</v>
      </c>
      <c r="C29" s="37"/>
      <c r="D29" s="37"/>
      <c r="E29" s="37"/>
      <c r="F29" s="37"/>
      <c r="G29" s="37"/>
      <c r="H29" s="37"/>
      <c r="I29" s="37"/>
      <c r="J29" s="37"/>
      <c r="K29" s="49"/>
      <c r="L29" s="102"/>
      <c r="M29" s="102"/>
      <c r="N29" s="102"/>
      <c r="O29" s="102"/>
      <c r="P29" s="48"/>
      <c r="Q29" s="102"/>
      <c r="R29" s="102"/>
      <c r="S29" s="102"/>
      <c r="T29" s="37"/>
      <c r="U29" s="37"/>
      <c r="V29" s="103"/>
    </row>
    <row r="30" spans="1:22" x14ac:dyDescent="0.2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49"/>
      <c r="L30" s="102"/>
      <c r="M30" s="102"/>
      <c r="N30" s="102"/>
      <c r="O30" s="102"/>
      <c r="P30" s="48"/>
      <c r="Q30" s="102"/>
      <c r="R30" s="102"/>
      <c r="S30" s="102"/>
      <c r="T30" s="37"/>
      <c r="U30" s="37"/>
      <c r="V30" s="103"/>
    </row>
    <row r="31" spans="1:22" x14ac:dyDescent="0.2">
      <c r="A31" s="37"/>
      <c r="B31" s="107"/>
      <c r="C31" s="108"/>
      <c r="D31" s="37"/>
      <c r="E31" s="109"/>
      <c r="F31" s="37"/>
      <c r="G31" s="37"/>
      <c r="H31" s="37"/>
      <c r="I31" s="37"/>
      <c r="J31" s="37"/>
      <c r="K31" s="102"/>
      <c r="L31" s="102"/>
      <c r="M31" s="102"/>
      <c r="N31" s="102"/>
      <c r="O31" s="102"/>
      <c r="P31" s="48"/>
      <c r="Q31" s="102"/>
      <c r="R31" s="102"/>
      <c r="S31" s="102"/>
      <c r="T31" s="37"/>
      <c r="U31" s="37"/>
      <c r="V31" s="103"/>
    </row>
    <row r="32" spans="1:22" ht="15.75" x14ac:dyDescent="0.2">
      <c r="A32" s="35"/>
      <c r="B32" s="106" t="s">
        <v>44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5"/>
      <c r="V32" s="103"/>
    </row>
    <row r="33" spans="1:22" x14ac:dyDescent="0.2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102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103"/>
    </row>
    <row r="34" spans="1:22" ht="15.75" x14ac:dyDescent="0.2">
      <c r="A34" s="35"/>
      <c r="B34" s="73" t="s">
        <v>92</v>
      </c>
      <c r="C34" s="67"/>
      <c r="D34" s="67"/>
      <c r="E34" s="67"/>
      <c r="F34" s="67"/>
      <c r="G34" s="67"/>
      <c r="H34" s="67"/>
      <c r="I34" s="67"/>
      <c r="J34" s="102"/>
      <c r="K34" s="102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103"/>
    </row>
    <row r="35" spans="1:22" ht="15.75" x14ac:dyDescent="0.2">
      <c r="A35" s="35"/>
      <c r="B35" s="73" t="s">
        <v>93</v>
      </c>
      <c r="C35" s="35"/>
      <c r="D35" s="35"/>
      <c r="E35" s="35"/>
      <c r="F35" s="35"/>
      <c r="G35" s="35"/>
      <c r="H35" s="35"/>
      <c r="I35" s="35"/>
      <c r="J35" s="102"/>
      <c r="K35" s="102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103"/>
    </row>
    <row r="36" spans="1:22" x14ac:dyDescent="0.2">
      <c r="A36" s="6"/>
      <c r="B36" s="6"/>
      <c r="C36" s="6"/>
      <c r="D36" s="6"/>
      <c r="E36" s="6"/>
      <c r="F36" s="6"/>
      <c r="G36" s="6"/>
      <c r="H36" s="6"/>
      <c r="I36" s="35"/>
      <c r="J36" s="102"/>
      <c r="K36" s="102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103"/>
    </row>
    <row r="37" spans="1:22" ht="18" x14ac:dyDescent="0.2">
      <c r="A37" s="35"/>
      <c r="B37" s="8">
        <v>1</v>
      </c>
      <c r="C37" s="44" t="s">
        <v>85</v>
      </c>
      <c r="D37" s="35"/>
      <c r="E37" s="6"/>
      <c r="F37" s="6"/>
      <c r="G37" s="75" t="str">
        <f>IF(AND(OR(G19=1,G19=2),ISNUMBER(R16)),IF(OR(R16=0,R16=180),"A",IF(OR(R16=240,R16=60),"B",IF(OR(R16=120,R16=300),"C",""))),"-")</f>
        <v>A</v>
      </c>
      <c r="H37" s="35"/>
      <c r="I37" s="35"/>
      <c r="J37" s="102"/>
      <c r="K37" s="102"/>
      <c r="L37" s="43" t="s">
        <v>64</v>
      </c>
      <c r="M37" s="114">
        <f>IF(G37="A",0,IF(G37="B",240,IF(G37="C",120,NA())))</f>
        <v>0</v>
      </c>
      <c r="N37" s="35"/>
      <c r="O37" s="35"/>
      <c r="P37" s="35"/>
      <c r="Q37" s="35"/>
      <c r="R37" s="35"/>
      <c r="S37" s="35"/>
      <c r="T37" s="35"/>
      <c r="U37" s="35"/>
      <c r="V37" s="103"/>
    </row>
    <row r="38" spans="1:22" x14ac:dyDescent="0.2">
      <c r="A38" s="35"/>
      <c r="B38" s="35"/>
      <c r="C38" s="35"/>
      <c r="D38" s="35"/>
      <c r="E38" s="6"/>
      <c r="F38" s="6"/>
      <c r="G38" s="43"/>
      <c r="H38" s="35"/>
      <c r="I38" s="35"/>
      <c r="J38" s="102"/>
      <c r="K38" s="102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103"/>
    </row>
    <row r="39" spans="1:22" ht="18" x14ac:dyDescent="0.2">
      <c r="A39" s="35"/>
      <c r="B39" s="8">
        <v>2</v>
      </c>
      <c r="C39" s="44" t="s">
        <v>86</v>
      </c>
      <c r="D39" s="35"/>
      <c r="E39" s="6"/>
      <c r="F39" s="6"/>
      <c r="G39" s="75" t="str">
        <f>IF(AND(OR(G19=1,G19=2),ISNUMBER(R16)),IF((IF(ISNUMBER(R16),IF(OR(R16=0,R16=240,R16=120),"совпадает",IF(OR(R16=180,R16=60,R16=300),"не совпадает","-")),"-"))="совпадает",IF(G20="совпадает","совпадает","не совпадает"),IF((IF(ISNUMBER(R16),IF(OR(R16=0,R16=240,R16=120),"совпадает",IF(OR(R16=180,R16=60,R16=300),"не совпадает","-")),"-"))="не совпадает",IF(G20="совпадает","не совпадает","совпадает"),"-")),"-")</f>
        <v>совпадает</v>
      </c>
      <c r="H39" s="35"/>
      <c r="I39" s="35"/>
      <c r="J39" s="74"/>
      <c r="K39" s="102"/>
      <c r="L39" s="82" t="s">
        <v>12</v>
      </c>
      <c r="M39" s="83" t="str">
        <f>IMPRODUCT(COMPLEX(COS(RADIANS(M37+90)),SIN(RADIANS(M37+90))),SQRT(3))</f>
        <v>1,06100968535812E-16+1,73205080756888i</v>
      </c>
      <c r="N39" s="83"/>
      <c r="O39" s="83"/>
      <c r="P39" s="84">
        <f>IMABS(M39)</f>
        <v>1.7320508075688801</v>
      </c>
      <c r="Q39" s="85">
        <f>(DEGREES(IMARGUMENT(M39))-90)+IF((DEGREES(IMARGUMENT(M39))-90)&lt;0,360,IF((DEGREES(IMARGUMENT(M39))-90)&gt;=360,-360,0))</f>
        <v>0</v>
      </c>
      <c r="R39" s="35"/>
      <c r="S39" s="35"/>
      <c r="T39" s="35"/>
      <c r="U39" s="35"/>
      <c r="V39" s="103"/>
    </row>
    <row r="40" spans="1:22" x14ac:dyDescent="0.2">
      <c r="A40" s="35"/>
      <c r="B40" s="35"/>
      <c r="C40" s="35"/>
      <c r="D40" s="35"/>
      <c r="E40" s="35"/>
      <c r="F40" s="35"/>
      <c r="G40" s="35"/>
      <c r="H40" s="35"/>
      <c r="I40" s="35"/>
      <c r="J40" s="74"/>
      <c r="K40" s="102"/>
      <c r="L40" s="89" t="s">
        <v>16</v>
      </c>
      <c r="M40" s="90" t="str">
        <f>IMPRODUCT(COMPLEX(COS(RADIANS(M37+180+90)),SIN(RADIANS(M37+180+90))),SQRT(3))</f>
        <v>-3,18302905607436E-16-1,73205080756888i</v>
      </c>
      <c r="N40" s="90"/>
      <c r="O40" s="90"/>
      <c r="P40" s="91">
        <f>IMABS(M40)</f>
        <v>1.7320508075688801</v>
      </c>
      <c r="Q40" s="92">
        <f>(DEGREES(IMARGUMENT(M40))-90)+IF((DEGREES(IMARGUMENT(M40))-90)&lt;0,360,IF((DEGREES(IMARGUMENT(M40))-90)&gt;=360,-360,0))</f>
        <v>180</v>
      </c>
      <c r="R40" s="35"/>
      <c r="S40" s="35"/>
      <c r="T40" s="35"/>
      <c r="U40" s="35"/>
      <c r="V40" s="103"/>
    </row>
    <row r="41" spans="1:22" x14ac:dyDescent="0.2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102"/>
      <c r="L41" s="37"/>
      <c r="M41" s="37"/>
      <c r="N41" s="37"/>
      <c r="O41" s="37"/>
      <c r="P41" s="37"/>
      <c r="Q41" s="37"/>
      <c r="R41" s="35"/>
      <c r="S41" s="35"/>
      <c r="T41" s="35"/>
      <c r="U41" s="35"/>
      <c r="V41" s="103"/>
    </row>
    <row r="42" spans="1:22" x14ac:dyDescent="0.2">
      <c r="A42" s="35"/>
      <c r="B42" s="35" t="s">
        <v>76</v>
      </c>
      <c r="C42" s="35"/>
      <c r="D42" s="35"/>
      <c r="E42" s="35"/>
      <c r="F42" s="35"/>
      <c r="G42" s="35"/>
      <c r="H42" s="35"/>
      <c r="I42" s="35"/>
      <c r="J42" s="35"/>
      <c r="K42" s="35"/>
      <c r="L42" s="93"/>
      <c r="M42" s="101" t="str">
        <f>L39</f>
        <v>Uни</v>
      </c>
      <c r="N42" s="94"/>
      <c r="O42" s="101" t="str">
        <f>L40</f>
        <v>Uик</v>
      </c>
      <c r="P42" s="95"/>
      <c r="Q42" s="37"/>
      <c r="R42" s="35"/>
      <c r="S42" s="35"/>
      <c r="T42" s="35"/>
      <c r="U42" s="35"/>
      <c r="V42" s="103"/>
    </row>
    <row r="43" spans="1:22" x14ac:dyDescent="0.2">
      <c r="A43" s="35"/>
      <c r="B43" s="35" t="s">
        <v>82</v>
      </c>
      <c r="C43" s="35"/>
      <c r="D43" s="35"/>
      <c r="E43" s="35"/>
      <c r="F43" s="35"/>
      <c r="G43" s="35"/>
      <c r="H43" s="35"/>
      <c r="I43" s="35"/>
      <c r="J43" s="35"/>
      <c r="K43" s="35"/>
      <c r="L43" s="86" t="s">
        <v>1</v>
      </c>
      <c r="M43" s="61">
        <v>0</v>
      </c>
      <c r="N43" s="62">
        <f>IMREAL(M39)</f>
        <v>1.06100968535812E-16</v>
      </c>
      <c r="O43" s="61">
        <v>0</v>
      </c>
      <c r="P43" s="62">
        <f>IMREAL(M40)</f>
        <v>-3.18302905607436E-16</v>
      </c>
      <c r="Q43" s="37"/>
      <c r="R43" s="35"/>
      <c r="S43" s="35"/>
      <c r="T43" s="35"/>
      <c r="U43" s="35"/>
      <c r="V43" s="103"/>
    </row>
    <row r="44" spans="1:22" x14ac:dyDescent="0.2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89" t="s">
        <v>2</v>
      </c>
      <c r="M44" s="63">
        <v>0</v>
      </c>
      <c r="N44" s="64">
        <f>IMAGINARY(M39)</f>
        <v>1.7320508075688801</v>
      </c>
      <c r="O44" s="63">
        <v>0</v>
      </c>
      <c r="P44" s="64">
        <f>IMAGINARY(M40)</f>
        <v>-1.7320508075688801</v>
      </c>
      <c r="Q44" s="37"/>
      <c r="R44" s="35"/>
      <c r="S44" s="35"/>
      <c r="T44" s="35"/>
      <c r="U44" s="35"/>
      <c r="V44" s="103"/>
    </row>
    <row r="45" spans="1:22" x14ac:dyDescent="0.2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103"/>
    </row>
    <row r="46" spans="1:22" ht="15.75" x14ac:dyDescent="0.2">
      <c r="A46" s="207" t="s">
        <v>125</v>
      </c>
      <c r="B46" s="74" t="s">
        <v>87</v>
      </c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103"/>
    </row>
    <row r="47" spans="1:22" x14ac:dyDescent="0.2">
      <c r="A47" s="35"/>
      <c r="B47" s="74" t="s">
        <v>88</v>
      </c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103"/>
    </row>
    <row r="48" spans="1:22" x14ac:dyDescent="0.2">
      <c r="A48" s="35"/>
      <c r="B48" s="74" t="s">
        <v>89</v>
      </c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103"/>
    </row>
    <row r="49" spans="1:22" x14ac:dyDescent="0.2">
      <c r="A49" s="35"/>
      <c r="B49" s="74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103"/>
    </row>
    <row r="50" spans="1:22" x14ac:dyDescent="0.2">
      <c r="A50" s="35"/>
      <c r="B50" s="74" t="s">
        <v>90</v>
      </c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103"/>
    </row>
    <row r="51" spans="1:22" x14ac:dyDescent="0.2">
      <c r="A51" s="35"/>
      <c r="B51" s="74" t="s">
        <v>91</v>
      </c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103"/>
    </row>
    <row r="52" spans="1:22" x14ac:dyDescent="0.2">
      <c r="A52" s="35"/>
      <c r="B52" s="74" t="s">
        <v>94</v>
      </c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103"/>
    </row>
    <row r="53" spans="1:22" x14ac:dyDescent="0.2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103"/>
    </row>
    <row r="54" spans="1:22" x14ac:dyDescent="0.2">
      <c r="A54" s="35"/>
      <c r="B54" s="74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103"/>
    </row>
    <row r="55" spans="1:22" x14ac:dyDescent="0.2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</row>
    <row r="56" spans="1:22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</row>
    <row r="57" spans="1:22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</row>
  </sheetData>
  <sheetProtection sheet="1" objects="1" scenarios="1" selectLockedCells="1"/>
  <mergeCells count="2">
    <mergeCell ref="C1:U3"/>
    <mergeCell ref="A1:B3"/>
  </mergeCells>
  <hyperlinks>
    <hyperlink ref="A1:B3" location="Содержание!D30" display=")"/>
  </hyperlinks>
  <pageMargins left="0.7" right="0.7" top="0.75" bottom="0.75" header="0.3" footer="0.3"/>
  <pageSetup paperSize="9" orientation="portrait" horizont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0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RowHeight="15" x14ac:dyDescent="0.2"/>
  <cols>
    <col min="1" max="2" width="3.6640625" customWidth="1"/>
    <col min="11" max="11" width="20.77734375" customWidth="1"/>
    <col min="12" max="12" width="3.77734375" customWidth="1"/>
    <col min="20" max="20" width="30.6640625" customWidth="1"/>
  </cols>
  <sheetData>
    <row r="1" spans="1:21" ht="15.75" customHeight="1" x14ac:dyDescent="0.2">
      <c r="A1" s="208" t="s">
        <v>102</v>
      </c>
      <c r="B1" s="208"/>
      <c r="C1" s="209" t="s">
        <v>157</v>
      </c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148"/>
    </row>
    <row r="2" spans="1:21" ht="15.75" customHeight="1" x14ac:dyDescent="0.2">
      <c r="A2" s="208"/>
      <c r="B2" s="208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148"/>
    </row>
    <row r="3" spans="1:21" ht="15.75" customHeight="1" x14ac:dyDescent="0.2">
      <c r="A3" s="208"/>
      <c r="B3" s="208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148"/>
    </row>
    <row r="4" spans="1:21" ht="15.75" x14ac:dyDescent="0.25">
      <c r="A4" s="132"/>
      <c r="B4" s="121"/>
      <c r="C4" s="6"/>
      <c r="D4" s="6"/>
      <c r="E4" s="6"/>
      <c r="F4" s="6"/>
      <c r="G4" s="6"/>
      <c r="H4" s="6"/>
      <c r="I4" s="6"/>
      <c r="J4" s="6"/>
      <c r="K4" s="6"/>
      <c r="L4" s="121"/>
      <c r="M4" s="6"/>
      <c r="N4" s="6"/>
      <c r="O4" s="6"/>
      <c r="P4" s="6"/>
      <c r="Q4" s="6"/>
      <c r="R4" s="6"/>
      <c r="S4" s="6"/>
      <c r="T4" s="6"/>
      <c r="U4" s="203"/>
    </row>
    <row r="5" spans="1:21" ht="15.75" x14ac:dyDescent="0.25">
      <c r="A5" s="121"/>
      <c r="B5" s="121"/>
      <c r="C5" s="6"/>
      <c r="D5" s="6"/>
      <c r="E5" s="6"/>
      <c r="F5" s="6"/>
      <c r="G5" s="6"/>
      <c r="H5" s="6"/>
      <c r="I5" s="6"/>
      <c r="J5" s="6"/>
      <c r="K5" s="6"/>
      <c r="L5" s="121"/>
      <c r="M5" s="6"/>
      <c r="N5" s="6"/>
      <c r="O5" s="6"/>
      <c r="P5" s="6"/>
      <c r="Q5" s="6"/>
      <c r="R5" s="6"/>
      <c r="S5" s="6"/>
      <c r="T5" s="6"/>
      <c r="U5" s="203"/>
    </row>
    <row r="6" spans="1:21" ht="15.75" x14ac:dyDescent="0.25">
      <c r="A6" s="121"/>
      <c r="B6" s="121"/>
      <c r="C6" s="6"/>
      <c r="D6" s="6"/>
      <c r="E6" s="6"/>
      <c r="F6" s="6"/>
      <c r="G6" s="6"/>
      <c r="H6" s="6"/>
      <c r="I6" s="6"/>
      <c r="J6" s="6"/>
      <c r="K6" s="6"/>
      <c r="L6" s="121"/>
      <c r="M6" s="6"/>
      <c r="N6" s="6"/>
      <c r="O6" s="6"/>
      <c r="P6" s="6"/>
      <c r="Q6" s="6"/>
      <c r="R6" s="6"/>
      <c r="S6" s="6"/>
      <c r="T6" s="6"/>
      <c r="U6" s="203"/>
    </row>
    <row r="7" spans="1:21" ht="15.75" x14ac:dyDescent="0.25">
      <c r="A7" s="121"/>
      <c r="B7" s="121"/>
      <c r="C7" s="6"/>
      <c r="D7" s="6"/>
      <c r="E7" s="6"/>
      <c r="F7" s="6"/>
      <c r="G7" s="6"/>
      <c r="H7" s="6"/>
      <c r="I7" s="6"/>
      <c r="J7" s="6"/>
      <c r="K7" s="6"/>
      <c r="L7" s="121"/>
      <c r="M7" s="6"/>
      <c r="N7" s="6"/>
      <c r="O7" s="6"/>
      <c r="P7" s="6"/>
      <c r="Q7" s="6"/>
      <c r="R7" s="6"/>
      <c r="S7" s="6"/>
      <c r="T7" s="6"/>
      <c r="U7" s="203"/>
    </row>
    <row r="8" spans="1:21" ht="15.75" x14ac:dyDescent="0.25">
      <c r="A8" s="121"/>
      <c r="B8" s="121"/>
      <c r="C8" s="6"/>
      <c r="D8" s="6"/>
      <c r="E8" s="6"/>
      <c r="F8" s="6"/>
      <c r="G8" s="6"/>
      <c r="H8" s="6"/>
      <c r="I8" s="6"/>
      <c r="J8" s="6"/>
      <c r="K8" s="6"/>
      <c r="L8" s="121"/>
      <c r="M8" s="6"/>
      <c r="N8" s="6"/>
      <c r="O8" s="6"/>
      <c r="P8" s="6"/>
      <c r="Q8" s="6"/>
      <c r="R8" s="6"/>
      <c r="S8" s="6"/>
      <c r="T8" s="6"/>
      <c r="U8" s="203"/>
    </row>
    <row r="9" spans="1:21" ht="15.75" x14ac:dyDescent="0.25">
      <c r="A9" s="121"/>
      <c r="B9" s="121"/>
      <c r="C9" s="6"/>
      <c r="D9" s="6"/>
      <c r="E9" s="6"/>
      <c r="F9" s="6"/>
      <c r="G9" s="6"/>
      <c r="H9" s="6"/>
      <c r="I9" s="6"/>
      <c r="J9" s="6"/>
      <c r="K9" s="6"/>
      <c r="L9" s="121"/>
      <c r="M9" s="6"/>
      <c r="N9" s="6"/>
      <c r="O9" s="6"/>
      <c r="P9" s="6"/>
      <c r="Q9" s="6"/>
      <c r="R9" s="6"/>
      <c r="S9" s="6"/>
      <c r="T9" s="6"/>
      <c r="U9" s="203"/>
    </row>
    <row r="10" spans="1:21" ht="15.75" x14ac:dyDescent="0.25">
      <c r="A10" s="121"/>
      <c r="B10" s="121"/>
      <c r="C10" s="6"/>
      <c r="D10" s="6"/>
      <c r="E10" s="6"/>
      <c r="F10" s="6"/>
      <c r="G10" s="6"/>
      <c r="H10" s="6"/>
      <c r="I10" s="6"/>
      <c r="J10" s="6"/>
      <c r="K10" s="6"/>
      <c r="L10" s="121"/>
      <c r="M10" s="6"/>
      <c r="N10" s="6"/>
      <c r="O10" s="6"/>
      <c r="P10" s="6"/>
      <c r="Q10" s="6"/>
      <c r="R10" s="6"/>
      <c r="S10" s="6"/>
      <c r="T10" s="6"/>
      <c r="U10" s="203"/>
    </row>
    <row r="11" spans="1:21" ht="15.75" x14ac:dyDescent="0.25">
      <c r="A11" s="121"/>
      <c r="B11" s="121"/>
      <c r="C11" s="6"/>
      <c r="D11" s="6"/>
      <c r="E11" s="6"/>
      <c r="F11" s="6"/>
      <c r="G11" s="6"/>
      <c r="H11" s="6"/>
      <c r="I11" s="6"/>
      <c r="J11" s="6"/>
      <c r="K11" s="6"/>
      <c r="L11" s="121"/>
      <c r="M11" s="6"/>
      <c r="N11" s="6"/>
      <c r="O11" s="6"/>
      <c r="P11" s="6"/>
      <c r="Q11" s="6"/>
      <c r="R11" s="6"/>
      <c r="S11" s="6"/>
      <c r="T11" s="6"/>
      <c r="U11" s="203"/>
    </row>
    <row r="12" spans="1:21" ht="15.75" x14ac:dyDescent="0.25">
      <c r="A12" s="121"/>
      <c r="B12" s="121"/>
      <c r="C12" s="6"/>
      <c r="D12" s="6"/>
      <c r="E12" s="6"/>
      <c r="F12" s="6"/>
      <c r="G12" s="6"/>
      <c r="H12" s="6"/>
      <c r="I12" s="6"/>
      <c r="J12" s="6"/>
      <c r="K12" s="6"/>
      <c r="L12" s="121"/>
      <c r="M12" s="6"/>
      <c r="N12" s="6"/>
      <c r="O12" s="6"/>
      <c r="P12" s="6"/>
      <c r="Q12" s="6"/>
      <c r="R12" s="6"/>
      <c r="S12" s="6"/>
      <c r="T12" s="6"/>
      <c r="U12" s="203"/>
    </row>
    <row r="13" spans="1:21" ht="15.75" x14ac:dyDescent="0.25">
      <c r="A13" s="121"/>
      <c r="B13" s="121"/>
      <c r="C13" s="6"/>
      <c r="D13" s="6"/>
      <c r="E13" s="6"/>
      <c r="F13" s="6"/>
      <c r="G13" s="6"/>
      <c r="H13" s="6"/>
      <c r="I13" s="6"/>
      <c r="J13" s="6"/>
      <c r="K13" s="6"/>
      <c r="L13" s="121"/>
      <c r="M13" s="6"/>
      <c r="N13" s="6"/>
      <c r="O13" s="6"/>
      <c r="P13" s="6"/>
      <c r="Q13" s="6"/>
      <c r="R13" s="6"/>
      <c r="S13" s="6"/>
      <c r="T13" s="6"/>
      <c r="U13" s="203"/>
    </row>
    <row r="14" spans="1:21" ht="15.75" x14ac:dyDescent="0.25">
      <c r="A14" s="121"/>
      <c r="B14" s="121"/>
      <c r="C14" s="6"/>
      <c r="D14" s="6"/>
      <c r="E14" s="6"/>
      <c r="F14" s="6"/>
      <c r="G14" s="6"/>
      <c r="H14" s="6"/>
      <c r="I14" s="6"/>
      <c r="J14" s="6"/>
      <c r="K14" s="6"/>
      <c r="L14" s="121"/>
      <c r="M14" s="6"/>
      <c r="N14" s="6"/>
      <c r="O14" s="6"/>
      <c r="P14" s="6"/>
      <c r="Q14" s="6"/>
      <c r="R14" s="6"/>
      <c r="S14" s="6"/>
      <c r="T14" s="6"/>
      <c r="U14" s="203"/>
    </row>
    <row r="15" spans="1:21" ht="15.75" x14ac:dyDescent="0.25">
      <c r="A15" s="121"/>
      <c r="B15" s="121"/>
      <c r="C15" s="6"/>
      <c r="D15" s="6"/>
      <c r="E15" s="6"/>
      <c r="F15" s="6"/>
      <c r="G15" s="6"/>
      <c r="H15" s="6"/>
      <c r="I15" s="6"/>
      <c r="J15" s="6"/>
      <c r="K15" s="6"/>
      <c r="L15" s="121"/>
      <c r="M15" s="6"/>
      <c r="N15" s="6"/>
      <c r="O15" s="6"/>
      <c r="P15" s="6"/>
      <c r="Q15" s="6"/>
      <c r="R15" s="6"/>
      <c r="S15" s="6"/>
      <c r="T15" s="6"/>
      <c r="U15" s="203"/>
    </row>
    <row r="16" spans="1:21" ht="15.75" x14ac:dyDescent="0.25">
      <c r="A16" s="121"/>
      <c r="B16" s="121"/>
      <c r="C16" s="6"/>
      <c r="D16" s="6"/>
      <c r="E16" s="6"/>
      <c r="F16" s="6"/>
      <c r="G16" s="6"/>
      <c r="H16" s="6"/>
      <c r="I16" s="6"/>
      <c r="J16" s="6"/>
      <c r="K16" s="6"/>
      <c r="L16" s="121"/>
      <c r="M16" s="6"/>
      <c r="N16" s="6"/>
      <c r="O16" s="6"/>
      <c r="P16" s="6"/>
      <c r="Q16" s="6"/>
      <c r="R16" s="6"/>
      <c r="S16" s="6"/>
      <c r="T16" s="6"/>
      <c r="U16" s="203"/>
    </row>
    <row r="17" spans="1:21" ht="15.75" x14ac:dyDescent="0.25">
      <c r="A17" s="121"/>
      <c r="B17" s="121"/>
      <c r="C17" s="6"/>
      <c r="D17" s="6"/>
      <c r="E17" s="6"/>
      <c r="F17" s="6"/>
      <c r="G17" s="6"/>
      <c r="H17" s="6"/>
      <c r="I17" s="6"/>
      <c r="J17" s="6"/>
      <c r="K17" s="6"/>
      <c r="L17" s="121"/>
      <c r="M17" s="6"/>
      <c r="N17" s="6"/>
      <c r="O17" s="6"/>
      <c r="P17" s="6"/>
      <c r="Q17" s="6"/>
      <c r="R17" s="6"/>
      <c r="S17" s="6"/>
      <c r="T17" s="6"/>
      <c r="U17" s="203"/>
    </row>
    <row r="18" spans="1:21" ht="15.75" x14ac:dyDescent="0.25">
      <c r="A18" s="121"/>
      <c r="B18" s="121"/>
      <c r="C18" s="6"/>
      <c r="D18" s="6"/>
      <c r="E18" s="6"/>
      <c r="F18" s="6"/>
      <c r="G18" s="6"/>
      <c r="H18" s="6"/>
      <c r="I18" s="6"/>
      <c r="J18" s="6"/>
      <c r="K18" s="6"/>
      <c r="L18" s="121"/>
      <c r="M18" s="6"/>
      <c r="N18" s="6"/>
      <c r="O18" s="6"/>
      <c r="P18" s="6"/>
      <c r="Q18" s="6"/>
      <c r="R18" s="6"/>
      <c r="S18" s="6"/>
      <c r="T18" s="6"/>
      <c r="U18" s="203"/>
    </row>
    <row r="19" spans="1:21" ht="15.75" x14ac:dyDescent="0.25">
      <c r="A19" s="121"/>
      <c r="B19" s="121"/>
      <c r="C19" s="6"/>
      <c r="D19" s="6"/>
      <c r="E19" s="6"/>
      <c r="F19" s="6"/>
      <c r="G19" s="6"/>
      <c r="H19" s="6"/>
      <c r="I19" s="6"/>
      <c r="J19" s="6"/>
      <c r="K19" s="6"/>
      <c r="L19" s="121"/>
      <c r="M19" s="6"/>
      <c r="N19" s="6"/>
      <c r="O19" s="6"/>
      <c r="P19" s="6"/>
      <c r="Q19" s="6"/>
      <c r="R19" s="6"/>
      <c r="S19" s="6"/>
      <c r="T19" s="6"/>
      <c r="U19" s="203"/>
    </row>
    <row r="20" spans="1:21" ht="15.75" x14ac:dyDescent="0.25">
      <c r="A20" s="121"/>
      <c r="B20" s="121"/>
      <c r="C20" s="6"/>
      <c r="D20" s="6"/>
      <c r="E20" s="6"/>
      <c r="F20" s="6"/>
      <c r="G20" s="6"/>
      <c r="H20" s="6"/>
      <c r="I20" s="6"/>
      <c r="J20" s="6"/>
      <c r="K20" s="6"/>
      <c r="L20" s="121"/>
      <c r="M20" s="6"/>
      <c r="N20" s="6"/>
      <c r="O20" s="6"/>
      <c r="P20" s="6"/>
      <c r="Q20" s="6"/>
      <c r="R20" s="6"/>
      <c r="S20" s="6"/>
      <c r="T20" s="6"/>
      <c r="U20" s="203"/>
    </row>
    <row r="21" spans="1:21" ht="15.75" x14ac:dyDescent="0.25">
      <c r="A21" s="121"/>
      <c r="B21" s="121"/>
      <c r="C21" s="6"/>
      <c r="D21" s="6"/>
      <c r="E21" s="6"/>
      <c r="F21" s="6"/>
      <c r="G21" s="6"/>
      <c r="H21" s="6"/>
      <c r="I21" s="6"/>
      <c r="J21" s="6"/>
      <c r="K21" s="6"/>
      <c r="L21" s="121"/>
      <c r="M21" s="6"/>
      <c r="N21" s="6"/>
      <c r="O21" s="6"/>
      <c r="P21" s="6"/>
      <c r="Q21" s="6"/>
      <c r="R21" s="6"/>
      <c r="S21" s="6"/>
      <c r="T21" s="6"/>
      <c r="U21" s="203"/>
    </row>
    <row r="22" spans="1:21" ht="15.75" x14ac:dyDescent="0.25">
      <c r="A22" s="121"/>
      <c r="B22" s="121"/>
      <c r="C22" s="6"/>
      <c r="D22" s="6"/>
      <c r="E22" s="6"/>
      <c r="F22" s="6"/>
      <c r="G22" s="6"/>
      <c r="H22" s="6"/>
      <c r="I22" s="6"/>
      <c r="J22" s="6"/>
      <c r="K22" s="6"/>
      <c r="L22" s="121"/>
      <c r="M22" s="6"/>
      <c r="N22" s="6"/>
      <c r="O22" s="6"/>
      <c r="P22" s="6"/>
      <c r="Q22" s="6"/>
      <c r="R22" s="6"/>
      <c r="S22" s="6"/>
      <c r="T22" s="6"/>
      <c r="U22" s="203"/>
    </row>
    <row r="23" spans="1:21" ht="15.75" x14ac:dyDescent="0.25">
      <c r="A23" s="121"/>
      <c r="B23" s="121"/>
      <c r="C23" s="6"/>
      <c r="D23" s="6"/>
      <c r="E23" s="6"/>
      <c r="F23" s="6"/>
      <c r="G23" s="6"/>
      <c r="H23" s="6"/>
      <c r="I23" s="6"/>
      <c r="J23" s="6"/>
      <c r="K23" s="6"/>
      <c r="L23" s="121"/>
      <c r="M23" s="6"/>
      <c r="N23" s="6"/>
      <c r="O23" s="6"/>
      <c r="P23" s="6"/>
      <c r="Q23" s="6"/>
      <c r="R23" s="6"/>
      <c r="S23" s="6"/>
      <c r="T23" s="6"/>
      <c r="U23" s="203"/>
    </row>
    <row r="24" spans="1:21" ht="15.75" x14ac:dyDescent="0.25">
      <c r="A24" s="121"/>
      <c r="B24" s="121"/>
      <c r="C24" s="6"/>
      <c r="D24" s="6"/>
      <c r="E24" s="6"/>
      <c r="F24" s="6"/>
      <c r="G24" s="6"/>
      <c r="H24" s="6"/>
      <c r="I24" s="6"/>
      <c r="J24" s="6"/>
      <c r="K24" s="6"/>
      <c r="L24" s="121"/>
      <c r="M24" s="6"/>
      <c r="N24" s="6"/>
      <c r="O24" s="6"/>
      <c r="P24" s="6"/>
      <c r="Q24" s="6"/>
      <c r="R24" s="6"/>
      <c r="S24" s="6"/>
      <c r="T24" s="6"/>
      <c r="U24" s="203"/>
    </row>
    <row r="25" spans="1:21" ht="15.75" x14ac:dyDescent="0.25">
      <c r="A25" s="121"/>
      <c r="B25" s="121"/>
      <c r="C25" s="6"/>
      <c r="D25" s="6"/>
      <c r="E25" s="6"/>
      <c r="F25" s="6"/>
      <c r="G25" s="6"/>
      <c r="H25" s="6"/>
      <c r="I25" s="6"/>
      <c r="J25" s="6"/>
      <c r="K25" s="6"/>
      <c r="L25" s="121"/>
      <c r="M25" s="6"/>
      <c r="N25" s="6"/>
      <c r="O25" s="6"/>
      <c r="P25" s="6"/>
      <c r="Q25" s="6"/>
      <c r="R25" s="6"/>
      <c r="S25" s="6"/>
      <c r="T25" s="6"/>
      <c r="U25" s="203"/>
    </row>
    <row r="26" spans="1:21" ht="15.75" x14ac:dyDescent="0.25">
      <c r="A26" s="121"/>
      <c r="B26" s="121"/>
      <c r="C26" s="6"/>
      <c r="D26" s="6"/>
      <c r="E26" s="6"/>
      <c r="F26" s="6"/>
      <c r="G26" s="6"/>
      <c r="H26" s="6"/>
      <c r="I26" s="6"/>
      <c r="J26" s="6"/>
      <c r="K26" s="6"/>
      <c r="L26" s="121"/>
      <c r="M26" s="6"/>
      <c r="N26" s="6"/>
      <c r="O26" s="6"/>
      <c r="P26" s="6"/>
      <c r="Q26" s="6"/>
      <c r="R26" s="6"/>
      <c r="S26" s="6"/>
      <c r="T26" s="6"/>
      <c r="U26" s="203"/>
    </row>
    <row r="27" spans="1:21" ht="15.75" x14ac:dyDescent="0.25">
      <c r="A27" s="121"/>
      <c r="B27" s="121"/>
      <c r="C27" s="6"/>
      <c r="D27" s="6"/>
      <c r="E27" s="6"/>
      <c r="F27" s="6"/>
      <c r="G27" s="6"/>
      <c r="H27" s="6"/>
      <c r="I27" s="6"/>
      <c r="J27" s="6"/>
      <c r="K27" s="6"/>
      <c r="L27" s="121"/>
      <c r="M27" s="6"/>
      <c r="N27" s="6"/>
      <c r="O27" s="6"/>
      <c r="P27" s="6"/>
      <c r="Q27" s="6"/>
      <c r="R27" s="6"/>
      <c r="S27" s="6"/>
      <c r="T27" s="6"/>
      <c r="U27" s="203"/>
    </row>
    <row r="28" spans="1:21" ht="15.75" x14ac:dyDescent="0.25">
      <c r="A28" s="121"/>
      <c r="B28" s="121"/>
      <c r="C28" s="6"/>
      <c r="D28" s="6"/>
      <c r="E28" s="6"/>
      <c r="F28" s="6"/>
      <c r="G28" s="6"/>
      <c r="H28" s="6"/>
      <c r="I28" s="6"/>
      <c r="J28" s="6"/>
      <c r="K28" s="6"/>
      <c r="L28" s="121"/>
      <c r="M28" s="6"/>
      <c r="N28" s="6"/>
      <c r="O28" s="6"/>
      <c r="P28" s="6"/>
      <c r="Q28" s="6"/>
      <c r="R28" s="6"/>
      <c r="S28" s="6"/>
      <c r="T28" s="6"/>
      <c r="U28" s="203"/>
    </row>
    <row r="29" spans="1:21" ht="15.75" x14ac:dyDescent="0.25">
      <c r="A29" s="121"/>
      <c r="B29" s="121"/>
      <c r="C29" s="6"/>
      <c r="D29" s="6"/>
      <c r="E29" s="6"/>
      <c r="F29" s="6"/>
      <c r="G29" s="6"/>
      <c r="H29" s="6"/>
      <c r="I29" s="6"/>
      <c r="J29" s="6"/>
      <c r="K29" s="6"/>
      <c r="L29" s="121"/>
      <c r="M29" s="6"/>
      <c r="N29" s="6"/>
      <c r="O29" s="6"/>
      <c r="P29" s="6"/>
      <c r="Q29" s="6"/>
      <c r="R29" s="6"/>
      <c r="S29" s="6"/>
      <c r="T29" s="6"/>
      <c r="U29" s="203"/>
    </row>
    <row r="30" spans="1:21" ht="15.75" x14ac:dyDescent="0.25">
      <c r="A30" s="121"/>
      <c r="B30" s="121"/>
      <c r="C30" s="6"/>
      <c r="D30" s="6"/>
      <c r="E30" s="6"/>
      <c r="F30" s="6"/>
      <c r="G30" s="6"/>
      <c r="H30" s="6"/>
      <c r="I30" s="6"/>
      <c r="J30" s="6"/>
      <c r="K30" s="6"/>
      <c r="L30" s="121"/>
      <c r="M30" s="6"/>
      <c r="N30" s="6"/>
      <c r="O30" s="6"/>
      <c r="P30" s="6"/>
      <c r="Q30" s="6"/>
      <c r="R30" s="6"/>
      <c r="S30" s="6"/>
      <c r="T30" s="6"/>
      <c r="U30" s="203"/>
    </row>
    <row r="31" spans="1:21" ht="15.75" x14ac:dyDescent="0.25">
      <c r="A31" s="121"/>
      <c r="B31" s="121"/>
      <c r="C31" s="6"/>
      <c r="D31" s="6"/>
      <c r="E31" s="6"/>
      <c r="F31" s="6"/>
      <c r="G31" s="6"/>
      <c r="H31" s="6"/>
      <c r="I31" s="6"/>
      <c r="J31" s="6"/>
      <c r="K31" s="6"/>
      <c r="L31" s="121"/>
      <c r="M31" s="6"/>
      <c r="N31" s="6"/>
      <c r="O31" s="6"/>
      <c r="P31" s="6"/>
      <c r="Q31" s="6"/>
      <c r="R31" s="6"/>
      <c r="S31" s="6"/>
      <c r="T31" s="6"/>
      <c r="U31" s="203"/>
    </row>
    <row r="32" spans="1:21" ht="15.75" x14ac:dyDescent="0.25">
      <c r="A32" s="121"/>
      <c r="B32" s="121"/>
      <c r="C32" s="6"/>
      <c r="D32" s="6"/>
      <c r="E32" s="6"/>
      <c r="F32" s="6"/>
      <c r="G32" s="6"/>
      <c r="H32" s="6"/>
      <c r="I32" s="6"/>
      <c r="J32" s="6"/>
      <c r="K32" s="6"/>
      <c r="L32" s="121"/>
      <c r="M32" s="6"/>
      <c r="N32" s="6"/>
      <c r="O32" s="6"/>
      <c r="P32" s="6"/>
      <c r="Q32" s="6"/>
      <c r="R32" s="6"/>
      <c r="S32" s="6"/>
      <c r="T32" s="6"/>
      <c r="U32" s="203"/>
    </row>
    <row r="33" spans="1:21" ht="15.75" x14ac:dyDescent="0.25">
      <c r="A33" s="121"/>
      <c r="B33" s="121"/>
      <c r="C33" s="6"/>
      <c r="D33" s="6"/>
      <c r="E33" s="6"/>
      <c r="F33" s="6"/>
      <c r="G33" s="6"/>
      <c r="H33" s="6"/>
      <c r="I33" s="6"/>
      <c r="J33" s="6"/>
      <c r="K33" s="6"/>
      <c r="L33" s="121"/>
      <c r="M33" s="6"/>
      <c r="N33" s="6"/>
      <c r="O33" s="6"/>
      <c r="P33" s="6"/>
      <c r="Q33" s="6"/>
      <c r="R33" s="6"/>
      <c r="S33" s="6"/>
      <c r="T33" s="6"/>
      <c r="U33" s="203"/>
    </row>
    <row r="34" spans="1:21" ht="15.75" x14ac:dyDescent="0.25">
      <c r="A34" s="121"/>
      <c r="B34" s="121"/>
      <c r="C34" s="6"/>
      <c r="D34" s="6"/>
      <c r="E34" s="6"/>
      <c r="F34" s="6"/>
      <c r="G34" s="6"/>
      <c r="H34" s="6"/>
      <c r="I34" s="6"/>
      <c r="J34" s="6"/>
      <c r="K34" s="6"/>
      <c r="L34" s="121"/>
      <c r="M34" s="6"/>
      <c r="N34" s="6"/>
      <c r="O34" s="6"/>
      <c r="P34" s="6"/>
      <c r="Q34" s="6"/>
      <c r="R34" s="6"/>
      <c r="S34" s="6"/>
      <c r="T34" s="6"/>
      <c r="U34" s="203"/>
    </row>
    <row r="35" spans="1:21" ht="15.75" x14ac:dyDescent="0.25">
      <c r="A35" s="121"/>
      <c r="B35" s="121"/>
      <c r="C35" s="6"/>
      <c r="D35" s="6"/>
      <c r="E35" s="6"/>
      <c r="F35" s="6"/>
      <c r="G35" s="6"/>
      <c r="H35" s="6"/>
      <c r="I35" s="6"/>
      <c r="J35" s="6"/>
      <c r="K35" s="6"/>
      <c r="L35" s="121"/>
      <c r="M35" s="6"/>
      <c r="N35" s="6"/>
      <c r="O35" s="6"/>
      <c r="P35" s="6"/>
      <c r="Q35" s="6"/>
      <c r="R35" s="6"/>
      <c r="S35" s="6"/>
      <c r="T35" s="6"/>
      <c r="U35" s="203"/>
    </row>
    <row r="36" spans="1:21" ht="15.75" x14ac:dyDescent="0.25">
      <c r="A36" s="121"/>
      <c r="B36" s="121"/>
      <c r="C36" s="6"/>
      <c r="D36" s="6"/>
      <c r="E36" s="6"/>
      <c r="F36" s="6"/>
      <c r="G36" s="6"/>
      <c r="H36" s="6"/>
      <c r="I36" s="6"/>
      <c r="J36" s="6"/>
      <c r="K36" s="6"/>
      <c r="L36" s="121"/>
      <c r="M36" s="6"/>
      <c r="N36" s="6"/>
      <c r="O36" s="6"/>
      <c r="P36" s="6"/>
      <c r="Q36" s="6"/>
      <c r="R36" s="6"/>
      <c r="S36" s="6"/>
      <c r="T36" s="6"/>
      <c r="U36" s="203"/>
    </row>
    <row r="37" spans="1:21" ht="15.75" x14ac:dyDescent="0.25">
      <c r="A37" s="121"/>
      <c r="B37" s="121"/>
      <c r="C37" s="6"/>
      <c r="D37" s="6"/>
      <c r="E37" s="6"/>
      <c r="F37" s="6"/>
      <c r="G37" s="6"/>
      <c r="H37" s="6"/>
      <c r="I37" s="6"/>
      <c r="J37" s="6"/>
      <c r="K37" s="6"/>
      <c r="L37" s="121"/>
      <c r="M37" s="6"/>
      <c r="N37" s="6"/>
      <c r="O37" s="6"/>
      <c r="P37" s="6"/>
      <c r="Q37" s="6"/>
      <c r="R37" s="6"/>
      <c r="S37" s="6"/>
      <c r="T37" s="6"/>
      <c r="U37" s="203"/>
    </row>
    <row r="38" spans="1:21" ht="15.75" x14ac:dyDescent="0.25">
      <c r="A38" s="121"/>
      <c r="B38" s="121"/>
      <c r="C38" s="6"/>
      <c r="D38" s="6"/>
      <c r="E38" s="6"/>
      <c r="F38" s="6"/>
      <c r="G38" s="6"/>
      <c r="H38" s="6"/>
      <c r="I38" s="6"/>
      <c r="J38" s="6"/>
      <c r="K38" s="6"/>
      <c r="L38" s="121"/>
      <c r="M38" s="6"/>
      <c r="N38" s="6"/>
      <c r="O38" s="6"/>
      <c r="P38" s="6"/>
      <c r="Q38" s="6"/>
      <c r="R38" s="6"/>
      <c r="S38" s="6"/>
      <c r="T38" s="6"/>
      <c r="U38" s="203"/>
    </row>
    <row r="39" spans="1:21" ht="15.75" x14ac:dyDescent="0.25">
      <c r="A39" s="121"/>
      <c r="B39" s="121"/>
      <c r="C39" s="6"/>
      <c r="D39" s="6"/>
      <c r="E39" s="6"/>
      <c r="F39" s="6"/>
      <c r="G39" s="6"/>
      <c r="H39" s="6"/>
      <c r="I39" s="6"/>
      <c r="J39" s="6"/>
      <c r="K39" s="6"/>
      <c r="L39" s="121"/>
      <c r="M39" s="6"/>
      <c r="N39" s="6"/>
      <c r="O39" s="6"/>
      <c r="P39" s="6"/>
      <c r="Q39" s="6"/>
      <c r="R39" s="6"/>
      <c r="S39" s="6"/>
      <c r="T39" s="6"/>
      <c r="U39" s="203"/>
    </row>
    <row r="40" spans="1:21" ht="15.75" x14ac:dyDescent="0.25">
      <c r="A40" s="121"/>
      <c r="B40" s="121"/>
      <c r="C40" s="6"/>
      <c r="D40" s="6"/>
      <c r="E40" s="6"/>
      <c r="F40" s="6"/>
      <c r="G40" s="6"/>
      <c r="H40" s="6"/>
      <c r="I40" s="6"/>
      <c r="J40" s="6"/>
      <c r="K40" s="6"/>
      <c r="L40" s="121"/>
      <c r="M40" s="6"/>
      <c r="N40" s="6"/>
      <c r="O40" s="6"/>
      <c r="P40" s="6"/>
      <c r="Q40" s="6"/>
      <c r="R40" s="6"/>
      <c r="S40" s="6"/>
      <c r="T40" s="6"/>
      <c r="U40" s="203"/>
    </row>
    <row r="41" spans="1:21" ht="15.75" x14ac:dyDescent="0.25">
      <c r="A41" s="121"/>
      <c r="B41" s="121"/>
      <c r="C41" s="6"/>
      <c r="D41" s="6"/>
      <c r="E41" s="6"/>
      <c r="F41" s="6"/>
      <c r="G41" s="6"/>
      <c r="H41" s="6"/>
      <c r="I41" s="6"/>
      <c r="J41" s="6"/>
      <c r="K41" s="6"/>
      <c r="L41" s="121"/>
      <c r="M41" s="6"/>
      <c r="N41" s="6"/>
      <c r="O41" s="6"/>
      <c r="P41" s="6"/>
      <c r="Q41" s="6"/>
      <c r="R41" s="6"/>
      <c r="S41" s="6"/>
      <c r="T41" s="6"/>
      <c r="U41" s="203"/>
    </row>
    <row r="42" spans="1:21" ht="15.75" x14ac:dyDescent="0.25">
      <c r="A42" s="121"/>
      <c r="B42" s="121"/>
      <c r="C42" s="6"/>
      <c r="D42" s="6"/>
      <c r="E42" s="6"/>
      <c r="F42" s="6"/>
      <c r="G42" s="6"/>
      <c r="H42" s="6"/>
      <c r="I42" s="6"/>
      <c r="J42" s="6"/>
      <c r="K42" s="6"/>
      <c r="L42" s="121"/>
      <c r="M42" s="6"/>
      <c r="N42" s="6"/>
      <c r="O42" s="6"/>
      <c r="P42" s="6"/>
      <c r="Q42" s="6"/>
      <c r="R42" s="6"/>
      <c r="S42" s="6"/>
      <c r="T42" s="6"/>
      <c r="U42" s="203"/>
    </row>
    <row r="43" spans="1:21" ht="15.75" x14ac:dyDescent="0.25">
      <c r="A43" s="121"/>
      <c r="B43" s="121"/>
      <c r="C43" s="6"/>
      <c r="D43" s="6"/>
      <c r="E43" s="6"/>
      <c r="F43" s="6"/>
      <c r="G43" s="6"/>
      <c r="H43" s="6"/>
      <c r="I43" s="6"/>
      <c r="J43" s="6"/>
      <c r="K43" s="6"/>
      <c r="L43" s="121"/>
      <c r="M43" s="6"/>
      <c r="N43" s="6"/>
      <c r="O43" s="6"/>
      <c r="P43" s="6"/>
      <c r="Q43" s="6"/>
      <c r="R43" s="6"/>
      <c r="S43" s="6"/>
      <c r="T43" s="6"/>
      <c r="U43" s="203"/>
    </row>
    <row r="44" spans="1:21" ht="15.75" x14ac:dyDescent="0.25">
      <c r="A44" s="121"/>
      <c r="B44" s="121"/>
      <c r="C44" s="6"/>
      <c r="D44" s="6"/>
      <c r="E44" s="6"/>
      <c r="F44" s="6"/>
      <c r="G44" s="6"/>
      <c r="H44" s="6"/>
      <c r="I44" s="6"/>
      <c r="J44" s="6"/>
      <c r="K44" s="6"/>
      <c r="L44" s="121"/>
      <c r="M44" s="6"/>
      <c r="N44" s="6"/>
      <c r="O44" s="6"/>
      <c r="P44" s="6"/>
      <c r="Q44" s="6"/>
      <c r="R44" s="6"/>
      <c r="S44" s="6"/>
      <c r="T44" s="6"/>
      <c r="U44" s="203"/>
    </row>
    <row r="45" spans="1:21" ht="15.75" x14ac:dyDescent="0.25">
      <c r="A45" s="121"/>
      <c r="B45" s="121"/>
      <c r="C45" s="6"/>
      <c r="D45" s="6"/>
      <c r="E45" s="6"/>
      <c r="F45" s="6"/>
      <c r="G45" s="6"/>
      <c r="H45" s="6"/>
      <c r="I45" s="6"/>
      <c r="J45" s="6"/>
      <c r="K45" s="6"/>
      <c r="L45" s="121"/>
      <c r="M45" s="6"/>
      <c r="N45" s="6"/>
      <c r="O45" s="6"/>
      <c r="P45" s="6"/>
      <c r="Q45" s="6"/>
      <c r="R45" s="6"/>
      <c r="S45" s="6"/>
      <c r="T45" s="6"/>
      <c r="U45" s="203"/>
    </row>
    <row r="46" spans="1:21" ht="15.75" x14ac:dyDescent="0.25">
      <c r="A46" s="121"/>
      <c r="B46" s="121"/>
      <c r="C46" s="6"/>
      <c r="D46" s="6"/>
      <c r="E46" s="6"/>
      <c r="F46" s="6"/>
      <c r="G46" s="6"/>
      <c r="H46" s="6"/>
      <c r="I46" s="6"/>
      <c r="J46" s="6"/>
      <c r="K46" s="6"/>
      <c r="L46" s="121"/>
      <c r="M46" s="6"/>
      <c r="N46" s="6"/>
      <c r="O46" s="6"/>
      <c r="P46" s="6"/>
      <c r="Q46" s="6"/>
      <c r="R46" s="6"/>
      <c r="S46" s="6"/>
      <c r="T46" s="6"/>
      <c r="U46" s="203"/>
    </row>
    <row r="47" spans="1:21" ht="136.5" customHeight="1" x14ac:dyDescent="0.25">
      <c r="A47" s="121"/>
      <c r="B47" s="121"/>
      <c r="C47" s="6"/>
      <c r="D47" s="6"/>
      <c r="E47" s="6"/>
      <c r="F47" s="6"/>
      <c r="G47" s="6"/>
      <c r="H47" s="6"/>
      <c r="I47" s="6"/>
      <c r="J47" s="6"/>
      <c r="K47" s="6"/>
      <c r="L47" s="121"/>
      <c r="M47" s="6"/>
      <c r="N47" s="6"/>
      <c r="O47" s="6"/>
      <c r="P47" s="6"/>
      <c r="Q47" s="6"/>
      <c r="R47" s="6"/>
      <c r="S47" s="6"/>
      <c r="T47" s="6"/>
      <c r="U47" s="203"/>
    </row>
    <row r="48" spans="1:21" x14ac:dyDescent="0.2">
      <c r="A48" s="203"/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</row>
    <row r="49" spans="1:21" x14ac:dyDescent="0.2">
      <c r="A49" s="203"/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</row>
    <row r="50" spans="1:21" x14ac:dyDescent="0.2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</row>
  </sheetData>
  <sheetProtection sheet="1" objects="1" scenarios="1" selectLockedCells="1"/>
  <mergeCells count="2">
    <mergeCell ref="A1:B3"/>
    <mergeCell ref="C1:T3"/>
  </mergeCells>
  <hyperlinks>
    <hyperlink ref="A1:B3" location="Содержание!D30" display=")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61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RowHeight="15" x14ac:dyDescent="0.2"/>
  <cols>
    <col min="1" max="2" width="3.5546875" customWidth="1"/>
    <col min="11" max="11" width="9.44140625" customWidth="1"/>
    <col min="12" max="13" width="3.77734375" customWidth="1"/>
    <col min="23" max="23" width="3.77734375" customWidth="1"/>
    <col min="37" max="37" width="3.88671875" customWidth="1"/>
    <col min="45" max="45" width="10.5546875" customWidth="1"/>
    <col min="46" max="46" width="3.77734375" customWidth="1"/>
    <col min="47" max="47" width="7.109375" customWidth="1"/>
  </cols>
  <sheetData>
    <row r="1" spans="1:47" ht="15.75" customHeight="1" x14ac:dyDescent="0.25">
      <c r="A1" s="208" t="s">
        <v>102</v>
      </c>
      <c r="B1" s="208"/>
      <c r="C1" s="209" t="s">
        <v>167</v>
      </c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148"/>
      <c r="T1" s="148"/>
      <c r="U1" s="148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</row>
    <row r="2" spans="1:47" ht="15.75" customHeight="1" x14ac:dyDescent="0.25">
      <c r="A2" s="208"/>
      <c r="B2" s="208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148"/>
      <c r="T2" s="148"/>
      <c r="U2" s="148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</row>
    <row r="3" spans="1:47" ht="15.75" customHeight="1" x14ac:dyDescent="0.25">
      <c r="A3" s="208"/>
      <c r="B3" s="208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148"/>
      <c r="T3" s="148"/>
      <c r="U3" s="148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</row>
    <row r="4" spans="1:47" ht="15.75" x14ac:dyDescent="0.25">
      <c r="A4" s="132"/>
      <c r="B4" s="121"/>
      <c r="G4" s="6"/>
      <c r="H4" s="6"/>
      <c r="I4" s="6"/>
      <c r="J4" s="6"/>
      <c r="K4" s="6"/>
      <c r="L4" s="121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121"/>
    </row>
    <row r="5" spans="1:47" ht="15.75" x14ac:dyDescent="0.25">
      <c r="A5" s="121"/>
      <c r="B5" s="121"/>
      <c r="G5" s="6"/>
      <c r="H5" s="6"/>
      <c r="I5" s="6"/>
      <c r="J5" s="6"/>
      <c r="K5" s="6"/>
      <c r="L5" s="121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121"/>
    </row>
    <row r="6" spans="1:47" ht="15.75" x14ac:dyDescent="0.25">
      <c r="A6" s="121"/>
      <c r="B6" s="121"/>
      <c r="G6" s="6"/>
      <c r="H6" s="6"/>
      <c r="I6" s="6"/>
      <c r="J6" s="6"/>
      <c r="K6" s="6"/>
      <c r="L6" s="121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121"/>
    </row>
    <row r="7" spans="1:47" ht="15.75" x14ac:dyDescent="0.25">
      <c r="A7" s="121"/>
      <c r="B7" s="121"/>
      <c r="G7" s="6"/>
      <c r="H7" s="6"/>
      <c r="I7" s="6"/>
      <c r="J7" s="6"/>
      <c r="K7" s="6"/>
      <c r="L7" s="121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121"/>
    </row>
    <row r="8" spans="1:47" ht="15.75" x14ac:dyDescent="0.25">
      <c r="A8" s="121"/>
      <c r="B8" s="121"/>
      <c r="G8" s="6"/>
      <c r="H8" s="6"/>
      <c r="I8" s="6"/>
      <c r="J8" s="6"/>
      <c r="K8" s="6"/>
      <c r="L8" s="121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121"/>
    </row>
    <row r="9" spans="1:47" ht="15.75" x14ac:dyDescent="0.25">
      <c r="A9" s="121"/>
      <c r="B9" s="121"/>
      <c r="G9" s="6"/>
      <c r="H9" s="6"/>
      <c r="I9" s="6"/>
      <c r="J9" s="6"/>
      <c r="K9" s="6"/>
      <c r="L9" s="121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121"/>
    </row>
    <row r="10" spans="1:47" ht="15.75" x14ac:dyDescent="0.25">
      <c r="A10" s="121"/>
      <c r="B10" s="121"/>
      <c r="G10" s="6"/>
      <c r="H10" s="6"/>
      <c r="I10" s="6"/>
      <c r="J10" s="6"/>
      <c r="K10" s="6"/>
      <c r="L10" s="121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121"/>
    </row>
    <row r="11" spans="1:47" ht="15.75" x14ac:dyDescent="0.25">
      <c r="A11" s="121"/>
      <c r="B11" s="121"/>
      <c r="G11" s="6"/>
      <c r="H11" s="6"/>
      <c r="I11" s="6"/>
      <c r="J11" s="6"/>
      <c r="K11" s="6"/>
      <c r="L11" s="121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121"/>
    </row>
    <row r="12" spans="1:47" ht="15.75" x14ac:dyDescent="0.25">
      <c r="A12" s="121"/>
      <c r="B12" s="121"/>
      <c r="G12" s="6"/>
      <c r="H12" s="6"/>
      <c r="I12" s="6"/>
      <c r="J12" s="6"/>
      <c r="K12" s="6"/>
      <c r="L12" s="121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121"/>
    </row>
    <row r="13" spans="1:47" ht="15.75" x14ac:dyDescent="0.25">
      <c r="A13" s="121"/>
      <c r="B13" s="121"/>
      <c r="G13" s="6"/>
      <c r="H13" s="6"/>
      <c r="I13" s="6"/>
      <c r="J13" s="6"/>
      <c r="K13" s="6"/>
      <c r="L13" s="121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121"/>
    </row>
    <row r="14" spans="1:47" ht="15.75" x14ac:dyDescent="0.25">
      <c r="A14" s="121"/>
      <c r="B14" s="121"/>
      <c r="G14" s="6"/>
      <c r="H14" s="6"/>
      <c r="I14" s="6"/>
      <c r="J14" s="6"/>
      <c r="K14" s="6"/>
      <c r="L14" s="121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121"/>
    </row>
    <row r="15" spans="1:47" ht="15.75" x14ac:dyDescent="0.25">
      <c r="A15" s="121"/>
      <c r="B15" s="121"/>
      <c r="G15" s="6"/>
      <c r="H15" s="6"/>
      <c r="I15" s="6"/>
      <c r="J15" s="6"/>
      <c r="K15" s="6"/>
      <c r="L15" s="121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121"/>
    </row>
    <row r="16" spans="1:47" ht="15.75" x14ac:dyDescent="0.25">
      <c r="A16" s="121"/>
      <c r="B16" s="121"/>
      <c r="G16" s="6"/>
      <c r="H16" s="6"/>
      <c r="I16" s="6"/>
      <c r="J16" s="6"/>
      <c r="K16" s="6"/>
      <c r="L16" s="121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121"/>
    </row>
    <row r="17" spans="1:47" ht="15.75" x14ac:dyDescent="0.25">
      <c r="A17" s="121"/>
      <c r="B17" s="121"/>
      <c r="G17" s="6"/>
      <c r="H17" s="6"/>
      <c r="I17" s="6"/>
      <c r="J17" s="6"/>
      <c r="K17" s="6"/>
      <c r="L17" s="121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121"/>
    </row>
    <row r="18" spans="1:47" ht="15.75" x14ac:dyDescent="0.25">
      <c r="A18" s="121"/>
      <c r="B18" s="121"/>
      <c r="G18" s="6"/>
      <c r="H18" s="6"/>
      <c r="I18" s="6"/>
      <c r="J18" s="6"/>
      <c r="K18" s="6"/>
      <c r="L18" s="121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121"/>
    </row>
    <row r="19" spans="1:47" ht="15.75" x14ac:dyDescent="0.25">
      <c r="A19" s="121"/>
      <c r="B19" s="121"/>
      <c r="G19" s="6"/>
      <c r="H19" s="6"/>
      <c r="I19" s="6"/>
      <c r="J19" s="6"/>
      <c r="K19" s="6"/>
      <c r="L19" s="121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121"/>
    </row>
    <row r="20" spans="1:47" ht="15.75" x14ac:dyDescent="0.25">
      <c r="A20" s="121"/>
      <c r="B20" s="121"/>
      <c r="G20" s="6"/>
      <c r="H20" s="6"/>
      <c r="I20" s="6"/>
      <c r="J20" s="6"/>
      <c r="K20" s="6"/>
      <c r="L20" s="121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121"/>
    </row>
    <row r="21" spans="1:47" ht="15.75" x14ac:dyDescent="0.25">
      <c r="A21" s="121"/>
      <c r="B21" s="121"/>
      <c r="G21" s="6"/>
      <c r="H21" s="6"/>
      <c r="I21" s="6"/>
      <c r="J21" s="6"/>
      <c r="K21" s="6"/>
      <c r="L21" s="121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121"/>
    </row>
    <row r="22" spans="1:47" ht="15.75" x14ac:dyDescent="0.25">
      <c r="A22" s="121"/>
      <c r="B22" s="121"/>
      <c r="G22" s="6"/>
      <c r="H22" s="6"/>
      <c r="I22" s="6"/>
      <c r="J22" s="6"/>
      <c r="K22" s="6"/>
      <c r="L22" s="121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121"/>
    </row>
    <row r="23" spans="1:47" ht="15.75" x14ac:dyDescent="0.25">
      <c r="A23" s="121"/>
      <c r="B23" s="121"/>
      <c r="G23" s="6"/>
      <c r="H23" s="6"/>
      <c r="I23" s="6"/>
      <c r="J23" s="6"/>
      <c r="K23" s="6"/>
      <c r="L23" s="121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121"/>
    </row>
    <row r="24" spans="1:47" ht="15.75" x14ac:dyDescent="0.25">
      <c r="A24" s="121"/>
      <c r="B24" s="121"/>
      <c r="G24" s="6"/>
      <c r="H24" s="6"/>
      <c r="I24" s="6"/>
      <c r="J24" s="6"/>
      <c r="K24" s="6"/>
      <c r="L24" s="121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121"/>
    </row>
    <row r="25" spans="1:47" ht="15.75" x14ac:dyDescent="0.25">
      <c r="A25" s="121"/>
      <c r="B25" s="121"/>
      <c r="G25" s="6"/>
      <c r="H25" s="6"/>
      <c r="I25" s="6"/>
      <c r="J25" s="6"/>
      <c r="K25" s="6"/>
      <c r="L25" s="121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121"/>
    </row>
    <row r="26" spans="1:47" ht="15.75" x14ac:dyDescent="0.25">
      <c r="A26" s="121"/>
      <c r="B26" s="121"/>
      <c r="G26" s="6"/>
      <c r="H26" s="6"/>
      <c r="I26" s="6"/>
      <c r="J26" s="6"/>
      <c r="K26" s="6"/>
      <c r="L26" s="121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121"/>
    </row>
    <row r="27" spans="1:47" ht="15.75" x14ac:dyDescent="0.25">
      <c r="A27" s="121"/>
      <c r="B27" s="121"/>
      <c r="G27" s="6"/>
      <c r="H27" s="6"/>
      <c r="I27" s="6"/>
      <c r="J27" s="6"/>
      <c r="K27" s="6"/>
      <c r="L27" s="121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121"/>
    </row>
    <row r="28" spans="1:47" ht="15.75" x14ac:dyDescent="0.25">
      <c r="A28" s="121"/>
      <c r="B28" s="121"/>
      <c r="G28" s="6"/>
      <c r="H28" s="6"/>
      <c r="I28" s="6"/>
      <c r="J28" s="6"/>
      <c r="K28" s="6"/>
      <c r="L28" s="121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121"/>
    </row>
    <row r="29" spans="1:47" ht="15.75" x14ac:dyDescent="0.25">
      <c r="A29" s="121"/>
      <c r="B29" s="121"/>
      <c r="G29" s="6"/>
      <c r="H29" s="6"/>
      <c r="I29" s="6"/>
      <c r="J29" s="6"/>
      <c r="K29" s="6"/>
      <c r="L29" s="121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121"/>
    </row>
    <row r="30" spans="1:47" ht="15.75" x14ac:dyDescent="0.25">
      <c r="A30" s="121"/>
      <c r="B30" s="121"/>
      <c r="G30" s="6"/>
      <c r="H30" s="6"/>
      <c r="I30" s="6"/>
      <c r="J30" s="6"/>
      <c r="K30" s="6"/>
      <c r="L30" s="121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121"/>
    </row>
    <row r="31" spans="1:47" ht="15.75" x14ac:dyDescent="0.25">
      <c r="A31" s="121"/>
      <c r="B31" s="121"/>
      <c r="G31" s="6"/>
      <c r="H31" s="6"/>
      <c r="I31" s="6"/>
      <c r="J31" s="6"/>
      <c r="K31" s="6"/>
      <c r="L31" s="121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121"/>
    </row>
    <row r="32" spans="1:47" ht="15.75" x14ac:dyDescent="0.25">
      <c r="A32" s="121"/>
      <c r="B32" s="121"/>
      <c r="G32" s="6"/>
      <c r="H32" s="6"/>
      <c r="I32" s="6"/>
      <c r="J32" s="6"/>
      <c r="K32" s="6"/>
      <c r="L32" s="121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121"/>
    </row>
    <row r="33" spans="1:47" ht="15.75" x14ac:dyDescent="0.25">
      <c r="A33" s="121"/>
      <c r="B33" s="121"/>
      <c r="G33" s="6"/>
      <c r="H33" s="6"/>
      <c r="I33" s="6"/>
      <c r="J33" s="6"/>
      <c r="K33" s="6"/>
      <c r="L33" s="121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121"/>
    </row>
    <row r="34" spans="1:47" ht="15.75" x14ac:dyDescent="0.25">
      <c r="A34" s="121"/>
      <c r="B34" s="121"/>
      <c r="G34" s="6"/>
      <c r="H34" s="6"/>
      <c r="I34" s="6"/>
      <c r="J34" s="6"/>
      <c r="K34" s="6"/>
      <c r="L34" s="121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121"/>
    </row>
    <row r="35" spans="1:47" ht="15.75" x14ac:dyDescent="0.25">
      <c r="A35" s="121"/>
      <c r="B35" s="121"/>
      <c r="G35" s="6"/>
      <c r="H35" s="6"/>
      <c r="I35" s="6"/>
      <c r="J35" s="6"/>
      <c r="K35" s="6"/>
      <c r="L35" s="121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121"/>
    </row>
    <row r="36" spans="1:47" ht="15.75" x14ac:dyDescent="0.25">
      <c r="A36" s="121"/>
      <c r="B36" s="121"/>
      <c r="G36" s="6"/>
      <c r="H36" s="6"/>
      <c r="I36" s="6"/>
      <c r="J36" s="6"/>
      <c r="K36" s="6"/>
      <c r="L36" s="121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121"/>
    </row>
    <row r="37" spans="1:47" ht="15.75" x14ac:dyDescent="0.25">
      <c r="A37" s="121"/>
      <c r="B37" s="121"/>
      <c r="G37" s="6"/>
      <c r="H37" s="6"/>
      <c r="I37" s="6"/>
      <c r="J37" s="6"/>
      <c r="K37" s="6"/>
      <c r="L37" s="121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121"/>
    </row>
    <row r="38" spans="1:47" ht="15.75" x14ac:dyDescent="0.25">
      <c r="A38" s="121"/>
      <c r="B38" s="121"/>
      <c r="G38" s="6"/>
      <c r="H38" s="6"/>
      <c r="I38" s="6"/>
      <c r="J38" s="6"/>
      <c r="K38" s="6"/>
      <c r="L38" s="121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121"/>
    </row>
    <row r="39" spans="1:47" ht="15.75" x14ac:dyDescent="0.25">
      <c r="A39" s="121"/>
      <c r="B39" s="121"/>
      <c r="G39" s="6"/>
      <c r="H39" s="6"/>
      <c r="I39" s="6"/>
      <c r="J39" s="6"/>
      <c r="K39" s="6"/>
      <c r="L39" s="121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121"/>
    </row>
    <row r="40" spans="1:47" ht="15.75" x14ac:dyDescent="0.25">
      <c r="A40" s="121"/>
      <c r="B40" s="121"/>
      <c r="G40" s="6"/>
      <c r="H40" s="6"/>
      <c r="I40" s="6"/>
      <c r="J40" s="6"/>
      <c r="K40" s="6"/>
      <c r="L40" s="121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121"/>
    </row>
    <row r="41" spans="1:47" ht="15.75" x14ac:dyDescent="0.25">
      <c r="A41" s="121"/>
      <c r="B41" s="121"/>
      <c r="G41" s="6"/>
      <c r="H41" s="6"/>
      <c r="I41" s="6"/>
      <c r="J41" s="6"/>
      <c r="K41" s="6"/>
      <c r="L41" s="121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121"/>
    </row>
    <row r="42" spans="1:47" ht="15.75" x14ac:dyDescent="0.25">
      <c r="A42" s="121"/>
      <c r="B42" s="121"/>
      <c r="G42" s="6"/>
      <c r="H42" s="6"/>
      <c r="I42" s="6"/>
      <c r="J42" s="6"/>
      <c r="K42" s="6"/>
      <c r="L42" s="121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121"/>
    </row>
    <row r="43" spans="1:47" ht="15.75" x14ac:dyDescent="0.25">
      <c r="A43" s="121"/>
      <c r="B43" s="121"/>
      <c r="G43" s="6"/>
      <c r="H43" s="6"/>
      <c r="I43" s="6"/>
      <c r="J43" s="6"/>
      <c r="K43" s="6"/>
      <c r="L43" s="121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121"/>
    </row>
    <row r="44" spans="1:47" ht="15.75" x14ac:dyDescent="0.25">
      <c r="A44" s="121"/>
      <c r="B44" s="121"/>
      <c r="G44" s="6"/>
      <c r="H44" s="6"/>
      <c r="I44" s="6"/>
      <c r="J44" s="6"/>
      <c r="K44" s="6"/>
      <c r="L44" s="121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121"/>
    </row>
    <row r="45" spans="1:47" ht="15.75" x14ac:dyDescent="0.25">
      <c r="A45" s="121"/>
      <c r="B45" s="121"/>
      <c r="G45" s="6"/>
      <c r="H45" s="6"/>
      <c r="I45" s="6"/>
      <c r="J45" s="6"/>
      <c r="K45" s="6"/>
      <c r="L45" s="121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121"/>
    </row>
    <row r="46" spans="1:47" ht="15.75" x14ac:dyDescent="0.25">
      <c r="A46" s="121"/>
      <c r="B46" s="121"/>
      <c r="G46" s="6"/>
      <c r="H46" s="6"/>
      <c r="I46" s="6"/>
      <c r="J46" s="6"/>
      <c r="K46" s="6"/>
      <c r="L46" s="121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121"/>
    </row>
    <row r="47" spans="1:47" ht="15.75" x14ac:dyDescent="0.25">
      <c r="A47" s="121"/>
      <c r="B47" s="121"/>
      <c r="G47" s="6"/>
      <c r="H47" s="6"/>
      <c r="I47" s="6"/>
      <c r="J47" s="6"/>
      <c r="K47" s="6"/>
      <c r="L47" s="121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121"/>
    </row>
    <row r="48" spans="1:47" ht="15.75" x14ac:dyDescent="0.25">
      <c r="A48" s="121"/>
      <c r="B48" s="121"/>
      <c r="G48" s="6"/>
      <c r="H48" s="6"/>
      <c r="I48" s="6"/>
      <c r="J48" s="6"/>
      <c r="K48" s="6"/>
      <c r="L48" s="121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121"/>
    </row>
    <row r="49" spans="1:47" ht="15.75" x14ac:dyDescent="0.25">
      <c r="A49" s="121"/>
      <c r="B49" s="121"/>
      <c r="G49" s="6"/>
      <c r="H49" s="6"/>
      <c r="I49" s="6"/>
      <c r="J49" s="6"/>
      <c r="K49" s="6"/>
      <c r="L49" s="121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121"/>
    </row>
    <row r="50" spans="1:47" ht="15.75" x14ac:dyDescent="0.25">
      <c r="A50" s="121"/>
      <c r="B50" s="121"/>
      <c r="C50" s="6"/>
      <c r="D50" s="6"/>
      <c r="E50" s="6"/>
      <c r="F50" s="6"/>
      <c r="G50" s="6"/>
      <c r="H50" s="6"/>
      <c r="I50" s="6"/>
      <c r="J50" s="6"/>
      <c r="K50" s="6"/>
      <c r="L50" s="121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121"/>
    </row>
    <row r="51" spans="1:47" ht="15.75" x14ac:dyDescent="0.25">
      <c r="A51" s="121"/>
      <c r="B51" s="121"/>
      <c r="C51" s="6"/>
      <c r="D51" s="6"/>
      <c r="E51" s="6"/>
      <c r="F51" s="6"/>
      <c r="G51" s="6"/>
      <c r="H51" s="6"/>
      <c r="I51" s="6"/>
      <c r="J51" s="6"/>
      <c r="K51" s="6"/>
      <c r="L51" s="121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121"/>
    </row>
    <row r="52" spans="1:47" ht="15.75" x14ac:dyDescent="0.25">
      <c r="A52" s="121"/>
      <c r="B52" s="121"/>
      <c r="C52" s="6"/>
      <c r="D52" s="6"/>
      <c r="E52" s="6"/>
      <c r="F52" s="6"/>
      <c r="G52" s="6"/>
      <c r="H52" s="6"/>
      <c r="I52" s="6"/>
      <c r="J52" s="6"/>
      <c r="K52" s="6"/>
      <c r="L52" s="121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121"/>
    </row>
    <row r="53" spans="1:47" ht="15.75" x14ac:dyDescent="0.25">
      <c r="A53" s="121"/>
      <c r="B53" s="121"/>
      <c r="C53" s="6"/>
      <c r="D53" s="6"/>
      <c r="E53" s="6"/>
      <c r="F53" s="6"/>
      <c r="G53" s="6"/>
      <c r="H53" s="6"/>
      <c r="I53" s="6"/>
      <c r="J53" s="6"/>
      <c r="K53" s="6"/>
      <c r="L53" s="121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121"/>
    </row>
    <row r="54" spans="1:47" ht="15.75" x14ac:dyDescent="0.25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121"/>
    </row>
    <row r="55" spans="1:47" ht="15.75" x14ac:dyDescent="0.25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121"/>
    </row>
    <row r="56" spans="1:47" ht="15.75" x14ac:dyDescent="0.25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121"/>
    </row>
    <row r="57" spans="1:47" ht="15.75" x14ac:dyDescent="0.25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121"/>
    </row>
    <row r="58" spans="1:47" ht="15.75" x14ac:dyDescent="0.25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121"/>
    </row>
    <row r="59" spans="1:47" ht="15.75" x14ac:dyDescent="0.25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</row>
    <row r="60" spans="1:47" ht="15.75" x14ac:dyDescent="0.25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</row>
    <row r="61" spans="1:47" ht="15.75" x14ac:dyDescent="0.25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</row>
  </sheetData>
  <sheetProtection sheet="1" objects="1" scenarios="1" selectLockedCells="1"/>
  <mergeCells count="2">
    <mergeCell ref="A1:B3"/>
    <mergeCell ref="C1:R3"/>
  </mergeCells>
  <hyperlinks>
    <hyperlink ref="A1:B3" location="Содержание!D30" display=")"/>
  </hyperlinks>
  <pageMargins left="0.7" right="0.7" top="0.75" bottom="0.75" header="0.3" footer="0.3"/>
  <pageSetup paperSize="9" orientation="portrait" horizont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6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RowHeight="15" x14ac:dyDescent="0.2"/>
  <cols>
    <col min="1" max="2" width="3.5546875" customWidth="1"/>
    <col min="11" max="11" width="3" customWidth="1"/>
    <col min="13" max="13" width="3.77734375" customWidth="1"/>
    <col min="22" max="22" width="12" customWidth="1"/>
  </cols>
  <sheetData>
    <row r="1" spans="1:23" ht="15.75" customHeight="1" x14ac:dyDescent="0.25">
      <c r="A1" s="208" t="s">
        <v>102</v>
      </c>
      <c r="B1" s="208"/>
      <c r="C1" s="209" t="s">
        <v>168</v>
      </c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121"/>
      <c r="T1" s="121"/>
      <c r="U1" s="121"/>
      <c r="V1" s="121"/>
      <c r="W1" s="121"/>
    </row>
    <row r="2" spans="1:23" ht="15.75" customHeight="1" x14ac:dyDescent="0.25">
      <c r="A2" s="208"/>
      <c r="B2" s="208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121"/>
      <c r="T2" s="121"/>
      <c r="U2" s="121"/>
      <c r="V2" s="121"/>
      <c r="W2" s="121"/>
    </row>
    <row r="3" spans="1:23" ht="15.75" customHeight="1" x14ac:dyDescent="0.25">
      <c r="A3" s="208"/>
      <c r="B3" s="208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121"/>
      <c r="T3" s="121"/>
      <c r="U3" s="121"/>
      <c r="V3" s="121"/>
      <c r="W3" s="121"/>
    </row>
    <row r="4" spans="1:23" ht="15.75" x14ac:dyDescent="0.25">
      <c r="A4" s="132"/>
      <c r="B4" s="121"/>
      <c r="C4" s="6"/>
      <c r="D4" s="6"/>
      <c r="E4" s="6"/>
      <c r="F4" s="6"/>
      <c r="G4" s="6"/>
      <c r="H4" s="6"/>
      <c r="I4" s="6"/>
      <c r="J4" s="6"/>
      <c r="K4" s="6"/>
      <c r="L4" s="6"/>
      <c r="M4" s="121"/>
      <c r="N4" s="6"/>
      <c r="O4" s="6"/>
      <c r="P4" s="6"/>
      <c r="Q4" s="6"/>
      <c r="R4" s="6"/>
      <c r="S4" s="6"/>
      <c r="T4" s="6"/>
      <c r="U4" s="6"/>
      <c r="V4" s="6"/>
      <c r="W4" s="121"/>
    </row>
    <row r="5" spans="1:23" ht="15.75" x14ac:dyDescent="0.25">
      <c r="A5" s="121"/>
      <c r="B5" s="121"/>
      <c r="C5" s="6"/>
      <c r="D5" s="6"/>
      <c r="E5" s="6"/>
      <c r="F5" s="6"/>
      <c r="G5" s="6"/>
      <c r="H5" s="6"/>
      <c r="I5" s="6"/>
      <c r="J5" s="6"/>
      <c r="K5" s="6"/>
      <c r="L5" s="6"/>
      <c r="M5" s="121"/>
      <c r="N5" s="6"/>
      <c r="O5" s="6"/>
      <c r="P5" s="6"/>
      <c r="Q5" s="6"/>
      <c r="R5" s="6"/>
      <c r="S5" s="6"/>
      <c r="T5" s="6"/>
      <c r="U5" s="6"/>
      <c r="V5" s="6"/>
      <c r="W5" s="121"/>
    </row>
    <row r="6" spans="1:23" ht="15.75" x14ac:dyDescent="0.25">
      <c r="A6" s="121"/>
      <c r="B6" s="121"/>
      <c r="C6" s="6"/>
      <c r="D6" s="6"/>
      <c r="E6" s="6"/>
      <c r="F6" s="6"/>
      <c r="G6" s="6"/>
      <c r="H6" s="6"/>
      <c r="I6" s="6"/>
      <c r="J6" s="6"/>
      <c r="K6" s="6"/>
      <c r="L6" s="6"/>
      <c r="M6" s="121"/>
      <c r="N6" s="6"/>
      <c r="O6" s="6"/>
      <c r="P6" s="6"/>
      <c r="Q6" s="6"/>
      <c r="R6" s="6"/>
      <c r="S6" s="6"/>
      <c r="T6" s="6"/>
      <c r="U6" s="6"/>
      <c r="V6" s="6"/>
      <c r="W6" s="121"/>
    </row>
    <row r="7" spans="1:23" ht="15.75" x14ac:dyDescent="0.25">
      <c r="A7" s="121"/>
      <c r="B7" s="121"/>
      <c r="C7" s="6"/>
      <c r="D7" s="6"/>
      <c r="E7" s="6"/>
      <c r="F7" s="6"/>
      <c r="G7" s="6"/>
      <c r="H7" s="6"/>
      <c r="I7" s="6"/>
      <c r="J7" s="6"/>
      <c r="K7" s="6"/>
      <c r="L7" s="6"/>
      <c r="M7" s="121"/>
      <c r="N7" s="6"/>
      <c r="O7" s="6"/>
      <c r="P7" s="6"/>
      <c r="Q7" s="6"/>
      <c r="R7" s="6"/>
      <c r="S7" s="6"/>
      <c r="T7" s="6"/>
      <c r="U7" s="6"/>
      <c r="V7" s="6"/>
      <c r="W7" s="121"/>
    </row>
    <row r="8" spans="1:23" ht="15.75" x14ac:dyDescent="0.25">
      <c r="A8" s="121"/>
      <c r="B8" s="121"/>
      <c r="C8" s="6"/>
      <c r="D8" s="6"/>
      <c r="E8" s="6"/>
      <c r="F8" s="6"/>
      <c r="G8" s="6"/>
      <c r="H8" s="6"/>
      <c r="I8" s="6"/>
      <c r="J8" s="6"/>
      <c r="K8" s="6"/>
      <c r="L8" s="6"/>
      <c r="M8" s="121"/>
      <c r="N8" s="6"/>
      <c r="O8" s="6"/>
      <c r="P8" s="6"/>
      <c r="Q8" s="6"/>
      <c r="R8" s="6"/>
      <c r="S8" s="6"/>
      <c r="T8" s="6"/>
      <c r="U8" s="6"/>
      <c r="V8" s="6"/>
      <c r="W8" s="121"/>
    </row>
    <row r="9" spans="1:23" ht="15.75" x14ac:dyDescent="0.25">
      <c r="A9" s="121"/>
      <c r="B9" s="121"/>
      <c r="C9" s="6"/>
      <c r="D9" s="6"/>
      <c r="E9" s="6"/>
      <c r="F9" s="6"/>
      <c r="G9" s="6"/>
      <c r="H9" s="6"/>
      <c r="I9" s="6"/>
      <c r="J9" s="6"/>
      <c r="K9" s="6"/>
      <c r="L9" s="6"/>
      <c r="M9" s="121"/>
      <c r="N9" s="6"/>
      <c r="O9" s="6"/>
      <c r="P9" s="6"/>
      <c r="Q9" s="6"/>
      <c r="R9" s="6"/>
      <c r="S9" s="6"/>
      <c r="T9" s="6"/>
      <c r="U9" s="6"/>
      <c r="V9" s="6"/>
      <c r="W9" s="121"/>
    </row>
    <row r="10" spans="1:23" ht="15.75" x14ac:dyDescent="0.25">
      <c r="A10" s="121"/>
      <c r="B10" s="121"/>
      <c r="C10" s="6"/>
      <c r="D10" s="6"/>
      <c r="E10" s="6"/>
      <c r="F10" s="6"/>
      <c r="G10" s="6"/>
      <c r="H10" s="6"/>
      <c r="I10" s="6"/>
      <c r="J10" s="6"/>
      <c r="K10" s="6"/>
      <c r="L10" s="6"/>
      <c r="M10" s="121"/>
      <c r="N10" s="6"/>
      <c r="O10" s="6"/>
      <c r="P10" s="6"/>
      <c r="Q10" s="6"/>
      <c r="R10" s="6"/>
      <c r="S10" s="6"/>
      <c r="T10" s="6"/>
      <c r="U10" s="6"/>
      <c r="V10" s="6"/>
      <c r="W10" s="121"/>
    </row>
    <row r="11" spans="1:23" ht="15.75" x14ac:dyDescent="0.25">
      <c r="A11" s="121"/>
      <c r="B11" s="121"/>
      <c r="C11" s="6"/>
      <c r="D11" s="6"/>
      <c r="E11" s="6"/>
      <c r="F11" s="6"/>
      <c r="G11" s="6"/>
      <c r="H11" s="6"/>
      <c r="I11" s="6"/>
      <c r="J11" s="6"/>
      <c r="K11" s="6"/>
      <c r="L11" s="6"/>
      <c r="M11" s="121"/>
      <c r="N11" s="6"/>
      <c r="O11" s="6"/>
      <c r="P11" s="6"/>
      <c r="Q11" s="6"/>
      <c r="R11" s="6"/>
      <c r="S11" s="6"/>
      <c r="T11" s="6"/>
      <c r="U11" s="6"/>
      <c r="V11" s="6"/>
      <c r="W11" s="121"/>
    </row>
    <row r="12" spans="1:23" ht="15.75" x14ac:dyDescent="0.25">
      <c r="A12" s="121"/>
      <c r="B12" s="121"/>
      <c r="C12" s="6"/>
      <c r="D12" s="6"/>
      <c r="E12" s="6"/>
      <c r="F12" s="6"/>
      <c r="G12" s="6"/>
      <c r="H12" s="6"/>
      <c r="I12" s="6"/>
      <c r="J12" s="6"/>
      <c r="K12" s="6"/>
      <c r="L12" s="6"/>
      <c r="M12" s="121"/>
      <c r="N12" s="6"/>
      <c r="O12" s="6"/>
      <c r="P12" s="6"/>
      <c r="Q12" s="6"/>
      <c r="R12" s="6"/>
      <c r="S12" s="6"/>
      <c r="T12" s="6"/>
      <c r="U12" s="6"/>
      <c r="V12" s="6"/>
      <c r="W12" s="121"/>
    </row>
    <row r="13" spans="1:23" ht="15.75" x14ac:dyDescent="0.25">
      <c r="A13" s="121"/>
      <c r="B13" s="121"/>
      <c r="C13" s="6"/>
      <c r="D13" s="6"/>
      <c r="E13" s="6"/>
      <c r="F13" s="6"/>
      <c r="G13" s="6"/>
      <c r="H13" s="6"/>
      <c r="I13" s="6"/>
      <c r="J13" s="6"/>
      <c r="K13" s="6"/>
      <c r="L13" s="6"/>
      <c r="M13" s="121"/>
      <c r="N13" s="6"/>
      <c r="O13" s="6"/>
      <c r="P13" s="6"/>
      <c r="Q13" s="6"/>
      <c r="R13" s="6"/>
      <c r="S13" s="6"/>
      <c r="T13" s="6"/>
      <c r="U13" s="6"/>
      <c r="V13" s="6"/>
      <c r="W13" s="121"/>
    </row>
    <row r="14" spans="1:23" ht="15.75" x14ac:dyDescent="0.25">
      <c r="A14" s="121"/>
      <c r="B14" s="121"/>
      <c r="C14" s="6"/>
      <c r="D14" s="6"/>
      <c r="E14" s="6"/>
      <c r="F14" s="6"/>
      <c r="G14" s="6"/>
      <c r="H14" s="6"/>
      <c r="I14" s="6"/>
      <c r="J14" s="6"/>
      <c r="K14" s="6"/>
      <c r="L14" s="6"/>
      <c r="M14" s="121"/>
      <c r="N14" s="6"/>
      <c r="O14" s="6"/>
      <c r="P14" s="6"/>
      <c r="Q14" s="6"/>
      <c r="R14" s="6"/>
      <c r="S14" s="6"/>
      <c r="T14" s="6"/>
      <c r="U14" s="6"/>
      <c r="V14" s="6"/>
      <c r="W14" s="121"/>
    </row>
    <row r="15" spans="1:23" ht="15.75" x14ac:dyDescent="0.25">
      <c r="A15" s="121"/>
      <c r="B15" s="121"/>
      <c r="C15" s="6"/>
      <c r="D15" s="6"/>
      <c r="E15" s="6"/>
      <c r="F15" s="6"/>
      <c r="G15" s="6"/>
      <c r="H15" s="6"/>
      <c r="I15" s="6"/>
      <c r="J15" s="6"/>
      <c r="K15" s="6"/>
      <c r="L15" s="6"/>
      <c r="M15" s="121"/>
      <c r="N15" s="6"/>
      <c r="O15" s="6"/>
      <c r="P15" s="6"/>
      <c r="Q15" s="6"/>
      <c r="R15" s="6"/>
      <c r="S15" s="6"/>
      <c r="T15" s="6"/>
      <c r="U15" s="6"/>
      <c r="V15" s="6"/>
      <c r="W15" s="121"/>
    </row>
    <row r="16" spans="1:23" ht="15.75" x14ac:dyDescent="0.25">
      <c r="A16" s="121"/>
      <c r="B16" s="121"/>
      <c r="C16" s="6"/>
      <c r="D16" s="6"/>
      <c r="E16" s="6"/>
      <c r="F16" s="6"/>
      <c r="G16" s="6"/>
      <c r="H16" s="6"/>
      <c r="I16" s="6"/>
      <c r="J16" s="6"/>
      <c r="K16" s="6"/>
      <c r="L16" s="6"/>
      <c r="M16" s="121"/>
      <c r="N16" s="6"/>
      <c r="O16" s="6"/>
      <c r="P16" s="6"/>
      <c r="Q16" s="6"/>
      <c r="R16" s="6"/>
      <c r="S16" s="6"/>
      <c r="T16" s="6"/>
      <c r="U16" s="6"/>
      <c r="V16" s="6"/>
      <c r="W16" s="121"/>
    </row>
    <row r="17" spans="1:23" ht="15.75" x14ac:dyDescent="0.25">
      <c r="A17" s="121"/>
      <c r="B17" s="121"/>
      <c r="C17" s="6"/>
      <c r="D17" s="6"/>
      <c r="E17" s="6"/>
      <c r="F17" s="6"/>
      <c r="G17" s="6"/>
      <c r="H17" s="6"/>
      <c r="I17" s="6"/>
      <c r="J17" s="6"/>
      <c r="K17" s="6"/>
      <c r="L17" s="6"/>
      <c r="M17" s="121"/>
      <c r="N17" s="6"/>
      <c r="O17" s="6"/>
      <c r="P17" s="6"/>
      <c r="Q17" s="6"/>
      <c r="R17" s="6"/>
      <c r="S17" s="6"/>
      <c r="T17" s="6"/>
      <c r="U17" s="6"/>
      <c r="V17" s="6"/>
      <c r="W17" s="121"/>
    </row>
    <row r="18" spans="1:23" ht="15.75" x14ac:dyDescent="0.25">
      <c r="A18" s="121"/>
      <c r="B18" s="121"/>
      <c r="C18" s="6"/>
      <c r="D18" s="6"/>
      <c r="E18" s="6"/>
      <c r="F18" s="6"/>
      <c r="G18" s="6"/>
      <c r="H18" s="6"/>
      <c r="I18" s="6"/>
      <c r="J18" s="6"/>
      <c r="K18" s="6"/>
      <c r="L18" s="6"/>
      <c r="M18" s="121"/>
      <c r="N18" s="6"/>
      <c r="O18" s="6"/>
      <c r="P18" s="6"/>
      <c r="Q18" s="6"/>
      <c r="R18" s="6"/>
      <c r="S18" s="6"/>
      <c r="T18" s="6"/>
      <c r="U18" s="6"/>
      <c r="V18" s="6"/>
      <c r="W18" s="121"/>
    </row>
    <row r="19" spans="1:23" ht="15.75" x14ac:dyDescent="0.25">
      <c r="A19" s="121"/>
      <c r="B19" s="121"/>
      <c r="C19" s="6"/>
      <c r="D19" s="6"/>
      <c r="E19" s="6"/>
      <c r="F19" s="6"/>
      <c r="G19" s="6"/>
      <c r="H19" s="6"/>
      <c r="I19" s="6"/>
      <c r="J19" s="6"/>
      <c r="K19" s="6"/>
      <c r="L19" s="6"/>
      <c r="M19" s="121"/>
      <c r="N19" s="6"/>
      <c r="O19" s="6"/>
      <c r="P19" s="6"/>
      <c r="Q19" s="6"/>
      <c r="R19" s="6"/>
      <c r="S19" s="6"/>
      <c r="T19" s="6"/>
      <c r="U19" s="6"/>
      <c r="V19" s="6"/>
      <c r="W19" s="121"/>
    </row>
    <row r="20" spans="1:23" ht="15.75" x14ac:dyDescent="0.25">
      <c r="A20" s="121"/>
      <c r="B20" s="121"/>
      <c r="C20" s="6"/>
      <c r="D20" s="6"/>
      <c r="E20" s="6"/>
      <c r="F20" s="6"/>
      <c r="G20" s="6"/>
      <c r="H20" s="6"/>
      <c r="I20" s="6"/>
      <c r="J20" s="6"/>
      <c r="K20" s="6"/>
      <c r="L20" s="6"/>
      <c r="M20" s="121"/>
      <c r="N20" s="6"/>
      <c r="O20" s="6"/>
      <c r="P20" s="6"/>
      <c r="Q20" s="6"/>
      <c r="R20" s="6"/>
      <c r="S20" s="6"/>
      <c r="T20" s="6"/>
      <c r="U20" s="6"/>
      <c r="V20" s="6"/>
      <c r="W20" s="121"/>
    </row>
    <row r="21" spans="1:23" ht="15.75" x14ac:dyDescent="0.25">
      <c r="A21" s="121"/>
      <c r="B21" s="121"/>
      <c r="C21" s="6"/>
      <c r="D21" s="6"/>
      <c r="E21" s="6"/>
      <c r="F21" s="6"/>
      <c r="G21" s="6"/>
      <c r="H21" s="6"/>
      <c r="I21" s="6"/>
      <c r="J21" s="6"/>
      <c r="K21" s="6"/>
      <c r="L21" s="6"/>
      <c r="M21" s="121"/>
      <c r="N21" s="6"/>
      <c r="O21" s="6"/>
      <c r="P21" s="6"/>
      <c r="Q21" s="6"/>
      <c r="R21" s="6"/>
      <c r="S21" s="6"/>
      <c r="T21" s="6"/>
      <c r="U21" s="6"/>
      <c r="V21" s="6"/>
      <c r="W21" s="121"/>
    </row>
    <row r="22" spans="1:23" ht="15.75" x14ac:dyDescent="0.25">
      <c r="A22" s="121"/>
      <c r="B22" s="121"/>
      <c r="C22" s="6"/>
      <c r="D22" s="6"/>
      <c r="E22" s="6"/>
      <c r="F22" s="6"/>
      <c r="G22" s="6"/>
      <c r="H22" s="6"/>
      <c r="I22" s="6"/>
      <c r="J22" s="6"/>
      <c r="K22" s="6"/>
      <c r="L22" s="6"/>
      <c r="M22" s="121"/>
      <c r="N22" s="6"/>
      <c r="O22" s="6"/>
      <c r="P22" s="6"/>
      <c r="Q22" s="6"/>
      <c r="R22" s="6"/>
      <c r="S22" s="6"/>
      <c r="T22" s="6"/>
      <c r="U22" s="6"/>
      <c r="V22" s="6"/>
      <c r="W22" s="121"/>
    </row>
    <row r="23" spans="1:23" ht="15.75" x14ac:dyDescent="0.25">
      <c r="A23" s="121"/>
      <c r="B23" s="121"/>
      <c r="C23" s="6"/>
      <c r="D23" s="6"/>
      <c r="E23" s="6"/>
      <c r="F23" s="6"/>
      <c r="G23" s="6"/>
      <c r="H23" s="6"/>
      <c r="I23" s="6"/>
      <c r="J23" s="6"/>
      <c r="K23" s="6"/>
      <c r="L23" s="6"/>
      <c r="M23" s="121"/>
      <c r="N23" s="6"/>
      <c r="O23" s="6"/>
      <c r="P23" s="6"/>
      <c r="Q23" s="6"/>
      <c r="R23" s="6"/>
      <c r="S23" s="6"/>
      <c r="T23" s="6"/>
      <c r="U23" s="6"/>
      <c r="V23" s="6"/>
      <c r="W23" s="121"/>
    </row>
    <row r="24" spans="1:23" ht="15.75" x14ac:dyDescent="0.25">
      <c r="A24" s="121"/>
      <c r="B24" s="121"/>
      <c r="C24" s="6"/>
      <c r="D24" s="6"/>
      <c r="E24" s="6"/>
      <c r="F24" s="6"/>
      <c r="G24" s="6"/>
      <c r="H24" s="6"/>
      <c r="I24" s="6"/>
      <c r="J24" s="6"/>
      <c r="K24" s="6"/>
      <c r="L24" s="6"/>
      <c r="M24" s="121"/>
      <c r="N24" s="6"/>
      <c r="O24" s="6"/>
      <c r="P24" s="6"/>
      <c r="Q24" s="6"/>
      <c r="R24" s="6"/>
      <c r="S24" s="6"/>
      <c r="T24" s="6"/>
      <c r="U24" s="6"/>
      <c r="V24" s="6"/>
      <c r="W24" s="121"/>
    </row>
    <row r="25" spans="1:23" ht="15.75" x14ac:dyDescent="0.25">
      <c r="A25" s="121"/>
      <c r="B25" s="121"/>
      <c r="C25" s="6"/>
      <c r="D25" s="6"/>
      <c r="E25" s="6"/>
      <c r="F25" s="6"/>
      <c r="G25" s="6"/>
      <c r="H25" s="6"/>
      <c r="I25" s="6"/>
      <c r="J25" s="6"/>
      <c r="K25" s="6"/>
      <c r="L25" s="6"/>
      <c r="M25" s="121"/>
      <c r="N25" s="6"/>
      <c r="O25" s="6"/>
      <c r="P25" s="6"/>
      <c r="Q25" s="6"/>
      <c r="R25" s="6"/>
      <c r="S25" s="6"/>
      <c r="T25" s="6"/>
      <c r="U25" s="6"/>
      <c r="V25" s="6"/>
      <c r="W25" s="121"/>
    </row>
    <row r="26" spans="1:23" ht="15.75" x14ac:dyDescent="0.25">
      <c r="A26" s="121"/>
      <c r="B26" s="121"/>
      <c r="C26" s="6"/>
      <c r="D26" s="6"/>
      <c r="E26" s="6"/>
      <c r="F26" s="6"/>
      <c r="G26" s="6"/>
      <c r="H26" s="6"/>
      <c r="I26" s="6"/>
      <c r="J26" s="6"/>
      <c r="K26" s="6"/>
      <c r="L26" s="6"/>
      <c r="M26" s="121"/>
      <c r="N26" s="6"/>
      <c r="O26" s="6"/>
      <c r="P26" s="6"/>
      <c r="Q26" s="6"/>
      <c r="R26" s="6"/>
      <c r="S26" s="6"/>
      <c r="T26" s="6"/>
      <c r="U26" s="6"/>
      <c r="V26" s="6"/>
      <c r="W26" s="121"/>
    </row>
    <row r="27" spans="1:23" ht="15.75" x14ac:dyDescent="0.25">
      <c r="A27" s="121"/>
      <c r="B27" s="121"/>
      <c r="C27" s="6"/>
      <c r="D27" s="6"/>
      <c r="E27" s="6"/>
      <c r="F27" s="6"/>
      <c r="G27" s="6"/>
      <c r="H27" s="6"/>
      <c r="I27" s="6"/>
      <c r="J27" s="6"/>
      <c r="K27" s="6"/>
      <c r="L27" s="6"/>
      <c r="M27" s="121"/>
      <c r="N27" s="6"/>
      <c r="O27" s="6"/>
      <c r="P27" s="6"/>
      <c r="Q27" s="6"/>
      <c r="R27" s="6"/>
      <c r="S27" s="6"/>
      <c r="T27" s="6"/>
      <c r="U27" s="6"/>
      <c r="V27" s="6"/>
      <c r="W27" s="121"/>
    </row>
    <row r="28" spans="1:23" ht="15.75" x14ac:dyDescent="0.25">
      <c r="A28" s="121"/>
      <c r="B28" s="121"/>
      <c r="C28" s="6"/>
      <c r="D28" s="6"/>
      <c r="E28" s="6"/>
      <c r="F28" s="6"/>
      <c r="G28" s="6"/>
      <c r="H28" s="6"/>
      <c r="I28" s="6"/>
      <c r="J28" s="6"/>
      <c r="K28" s="6"/>
      <c r="L28" s="6"/>
      <c r="M28" s="121"/>
      <c r="N28" s="6"/>
      <c r="O28" s="6"/>
      <c r="P28" s="6"/>
      <c r="Q28" s="6"/>
      <c r="R28" s="6"/>
      <c r="S28" s="6"/>
      <c r="T28" s="6"/>
      <c r="U28" s="6"/>
      <c r="V28" s="6"/>
      <c r="W28" s="121"/>
    </row>
    <row r="29" spans="1:23" ht="15.75" x14ac:dyDescent="0.25">
      <c r="A29" s="121"/>
      <c r="B29" s="121"/>
      <c r="C29" s="6"/>
      <c r="D29" s="6"/>
      <c r="E29" s="6"/>
      <c r="F29" s="6"/>
      <c r="G29" s="6"/>
      <c r="H29" s="6"/>
      <c r="I29" s="6"/>
      <c r="J29" s="6"/>
      <c r="K29" s="6"/>
      <c r="L29" s="6"/>
      <c r="M29" s="121"/>
      <c r="N29" s="6"/>
      <c r="O29" s="6"/>
      <c r="P29" s="6"/>
      <c r="Q29" s="6"/>
      <c r="R29" s="6"/>
      <c r="S29" s="6"/>
      <c r="T29" s="6"/>
      <c r="U29" s="6"/>
      <c r="V29" s="6"/>
      <c r="W29" s="121"/>
    </row>
    <row r="30" spans="1:23" ht="15.75" x14ac:dyDescent="0.25">
      <c r="A30" s="121"/>
      <c r="B30" s="121"/>
      <c r="C30" s="6"/>
      <c r="D30" s="6"/>
      <c r="E30" s="6"/>
      <c r="F30" s="6"/>
      <c r="G30" s="6"/>
      <c r="H30" s="6"/>
      <c r="I30" s="6"/>
      <c r="J30" s="6"/>
      <c r="K30" s="6"/>
      <c r="L30" s="6"/>
      <c r="M30" s="121"/>
      <c r="N30" s="6"/>
      <c r="O30" s="6"/>
      <c r="P30" s="6"/>
      <c r="Q30" s="6"/>
      <c r="R30" s="6"/>
      <c r="S30" s="6"/>
      <c r="T30" s="6"/>
      <c r="U30" s="6"/>
      <c r="V30" s="6"/>
      <c r="W30" s="121"/>
    </row>
    <row r="31" spans="1:23" ht="15.75" x14ac:dyDescent="0.25">
      <c r="A31" s="121"/>
      <c r="B31" s="121"/>
      <c r="C31" s="6"/>
      <c r="D31" s="6"/>
      <c r="E31" s="6"/>
      <c r="F31" s="6"/>
      <c r="G31" s="6"/>
      <c r="H31" s="6"/>
      <c r="I31" s="6"/>
      <c r="J31" s="6"/>
      <c r="K31" s="6"/>
      <c r="L31" s="6"/>
      <c r="M31" s="121"/>
      <c r="N31" s="6"/>
      <c r="O31" s="6"/>
      <c r="P31" s="6"/>
      <c r="Q31" s="6"/>
      <c r="R31" s="6"/>
      <c r="S31" s="6"/>
      <c r="T31" s="6"/>
      <c r="U31" s="6"/>
      <c r="V31" s="6"/>
      <c r="W31" s="121"/>
    </row>
    <row r="32" spans="1:23" ht="15.75" x14ac:dyDescent="0.25">
      <c r="A32" s="121"/>
      <c r="B32" s="121"/>
      <c r="C32" s="6"/>
      <c r="D32" s="6"/>
      <c r="E32" s="6"/>
      <c r="F32" s="6"/>
      <c r="G32" s="6"/>
      <c r="H32" s="6"/>
      <c r="I32" s="6"/>
      <c r="J32" s="6"/>
      <c r="K32" s="6"/>
      <c r="L32" s="6"/>
      <c r="M32" s="121"/>
      <c r="N32" s="6"/>
      <c r="O32" s="6"/>
      <c r="P32" s="6"/>
      <c r="Q32" s="6"/>
      <c r="R32" s="6"/>
      <c r="S32" s="6"/>
      <c r="T32" s="6"/>
      <c r="U32" s="6"/>
      <c r="V32" s="6"/>
      <c r="W32" s="121"/>
    </row>
    <row r="33" spans="1:23" ht="15.75" x14ac:dyDescent="0.25">
      <c r="A33" s="121"/>
      <c r="B33" s="121"/>
      <c r="C33" s="6"/>
      <c r="D33" s="6"/>
      <c r="E33" s="6"/>
      <c r="F33" s="6"/>
      <c r="G33" s="6"/>
      <c r="H33" s="6"/>
      <c r="I33" s="6"/>
      <c r="J33" s="6"/>
      <c r="K33" s="6"/>
      <c r="L33" s="6"/>
      <c r="M33" s="121"/>
      <c r="N33" s="6"/>
      <c r="O33" s="6"/>
      <c r="P33" s="6"/>
      <c r="Q33" s="6"/>
      <c r="R33" s="6"/>
      <c r="S33" s="6"/>
      <c r="T33" s="6"/>
      <c r="U33" s="6"/>
      <c r="V33" s="6"/>
      <c r="W33" s="121"/>
    </row>
    <row r="34" spans="1:23" ht="15.75" x14ac:dyDescent="0.25">
      <c r="A34" s="121"/>
      <c r="B34" s="121"/>
      <c r="C34" s="6"/>
      <c r="D34" s="6"/>
      <c r="E34" s="6"/>
      <c r="F34" s="6"/>
      <c r="G34" s="6"/>
      <c r="H34" s="6"/>
      <c r="I34" s="6"/>
      <c r="J34" s="6"/>
      <c r="K34" s="6"/>
      <c r="L34" s="6"/>
      <c r="M34" s="121"/>
      <c r="N34" s="6"/>
      <c r="O34" s="6"/>
      <c r="P34" s="6"/>
      <c r="Q34" s="6"/>
      <c r="R34" s="6"/>
      <c r="S34" s="6"/>
      <c r="T34" s="6"/>
      <c r="U34" s="6"/>
      <c r="V34" s="6"/>
      <c r="W34" s="121"/>
    </row>
    <row r="35" spans="1:23" ht="15.75" x14ac:dyDescent="0.25">
      <c r="A35" s="121"/>
      <c r="B35" s="121"/>
      <c r="C35" s="6"/>
      <c r="D35" s="6"/>
      <c r="E35" s="6"/>
      <c r="F35" s="6"/>
      <c r="G35" s="6"/>
      <c r="H35" s="6"/>
      <c r="I35" s="6"/>
      <c r="J35" s="6"/>
      <c r="K35" s="6"/>
      <c r="L35" s="6"/>
      <c r="M35" s="121"/>
      <c r="N35" s="6"/>
      <c r="O35" s="6"/>
      <c r="P35" s="6"/>
      <c r="Q35" s="6"/>
      <c r="R35" s="6"/>
      <c r="S35" s="6"/>
      <c r="T35" s="6"/>
      <c r="U35" s="6"/>
      <c r="V35" s="6"/>
      <c r="W35" s="121"/>
    </row>
    <row r="36" spans="1:23" ht="15.75" x14ac:dyDescent="0.25">
      <c r="A36" s="121"/>
      <c r="B36" s="121"/>
      <c r="C36" s="6"/>
      <c r="D36" s="6"/>
      <c r="E36" s="6"/>
      <c r="F36" s="6"/>
      <c r="G36" s="6"/>
      <c r="H36" s="6"/>
      <c r="I36" s="6"/>
      <c r="J36" s="6"/>
      <c r="K36" s="6"/>
      <c r="L36" s="6"/>
      <c r="M36" s="121"/>
      <c r="N36" s="6"/>
      <c r="O36" s="6"/>
      <c r="P36" s="6"/>
      <c r="Q36" s="6"/>
      <c r="R36" s="6"/>
      <c r="S36" s="6"/>
      <c r="T36" s="6"/>
      <c r="U36" s="6"/>
      <c r="V36" s="6"/>
      <c r="W36" s="121"/>
    </row>
    <row r="37" spans="1:23" ht="15.75" x14ac:dyDescent="0.25">
      <c r="A37" s="121"/>
      <c r="B37" s="121"/>
      <c r="C37" s="6"/>
      <c r="D37" s="6"/>
      <c r="E37" s="6"/>
      <c r="F37" s="6"/>
      <c r="G37" s="6"/>
      <c r="H37" s="6"/>
      <c r="I37" s="6"/>
      <c r="J37" s="6"/>
      <c r="K37" s="6"/>
      <c r="L37" s="6"/>
      <c r="M37" s="121"/>
      <c r="N37" s="6"/>
      <c r="O37" s="6"/>
      <c r="P37" s="6"/>
      <c r="Q37" s="6"/>
      <c r="R37" s="6"/>
      <c r="S37" s="6"/>
      <c r="T37" s="6"/>
      <c r="U37" s="6"/>
      <c r="V37" s="6"/>
      <c r="W37" s="121"/>
    </row>
    <row r="38" spans="1:23" ht="15.75" x14ac:dyDescent="0.25">
      <c r="A38" s="121"/>
      <c r="B38" s="121"/>
      <c r="C38" s="6"/>
      <c r="D38" s="6"/>
      <c r="E38" s="6"/>
      <c r="F38" s="6"/>
      <c r="G38" s="6"/>
      <c r="H38" s="6"/>
      <c r="I38" s="6"/>
      <c r="J38" s="6"/>
      <c r="K38" s="6"/>
      <c r="L38" s="6"/>
      <c r="M38" s="121"/>
      <c r="N38" s="6"/>
      <c r="O38" s="6"/>
      <c r="P38" s="6"/>
      <c r="Q38" s="6"/>
      <c r="R38" s="6"/>
      <c r="S38" s="6"/>
      <c r="T38" s="6"/>
      <c r="U38" s="6"/>
      <c r="V38" s="6"/>
      <c r="W38" s="121"/>
    </row>
    <row r="39" spans="1:23" ht="15.75" x14ac:dyDescent="0.25">
      <c r="A39" s="121"/>
      <c r="B39" s="121"/>
      <c r="C39" s="6"/>
      <c r="D39" s="6"/>
      <c r="E39" s="6"/>
      <c r="F39" s="6"/>
      <c r="G39" s="6"/>
      <c r="H39" s="6"/>
      <c r="I39" s="6"/>
      <c r="J39" s="6"/>
      <c r="K39" s="6"/>
      <c r="L39" s="6"/>
      <c r="M39" s="121"/>
      <c r="N39" s="6"/>
      <c r="O39" s="6"/>
      <c r="P39" s="6"/>
      <c r="Q39" s="6"/>
      <c r="R39" s="6"/>
      <c r="S39" s="6"/>
      <c r="T39" s="6"/>
      <c r="U39" s="6"/>
      <c r="V39" s="6"/>
      <c r="W39" s="121"/>
    </row>
    <row r="40" spans="1:23" ht="15.75" x14ac:dyDescent="0.25">
      <c r="A40" s="121"/>
      <c r="B40" s="121"/>
      <c r="C40" s="6"/>
      <c r="D40" s="6"/>
      <c r="E40" s="6"/>
      <c r="F40" s="6"/>
      <c r="G40" s="6"/>
      <c r="H40" s="6"/>
      <c r="I40" s="6"/>
      <c r="J40" s="6"/>
      <c r="K40" s="6"/>
      <c r="L40" s="6"/>
      <c r="M40" s="121"/>
      <c r="N40" s="6"/>
      <c r="O40" s="6"/>
      <c r="P40" s="6"/>
      <c r="Q40" s="6"/>
      <c r="R40" s="6"/>
      <c r="S40" s="6"/>
      <c r="T40" s="6"/>
      <c r="U40" s="6"/>
      <c r="V40" s="6"/>
      <c r="W40" s="121"/>
    </row>
    <row r="41" spans="1:23" ht="15.75" x14ac:dyDescent="0.25">
      <c r="A41" s="121"/>
      <c r="B41" s="121"/>
      <c r="C41" s="6"/>
      <c r="D41" s="6"/>
      <c r="E41" s="6"/>
      <c r="F41" s="6"/>
      <c r="G41" s="6"/>
      <c r="H41" s="6"/>
      <c r="I41" s="6"/>
      <c r="J41" s="6"/>
      <c r="K41" s="6"/>
      <c r="L41" s="6"/>
      <c r="M41" s="121"/>
      <c r="N41" s="6"/>
      <c r="O41" s="6"/>
      <c r="P41" s="6"/>
      <c r="Q41" s="6"/>
      <c r="R41" s="6"/>
      <c r="S41" s="6"/>
      <c r="T41" s="6"/>
      <c r="U41" s="6"/>
      <c r="V41" s="6"/>
      <c r="W41" s="121"/>
    </row>
    <row r="42" spans="1:23" ht="15.75" x14ac:dyDescent="0.25">
      <c r="A42" s="121"/>
      <c r="B42" s="121"/>
      <c r="C42" s="6"/>
      <c r="D42" s="6"/>
      <c r="E42" s="6"/>
      <c r="F42" s="6"/>
      <c r="G42" s="6"/>
      <c r="H42" s="6"/>
      <c r="I42" s="6"/>
      <c r="J42" s="6"/>
      <c r="K42" s="6"/>
      <c r="L42" s="6"/>
      <c r="M42" s="121"/>
      <c r="N42" s="6"/>
      <c r="O42" s="6"/>
      <c r="P42" s="6"/>
      <c r="Q42" s="6"/>
      <c r="R42" s="6"/>
      <c r="S42" s="6"/>
      <c r="T42" s="6"/>
      <c r="U42" s="6"/>
      <c r="V42" s="6"/>
      <c r="W42" s="121"/>
    </row>
    <row r="43" spans="1:23" ht="15.75" x14ac:dyDescent="0.25">
      <c r="A43" s="121"/>
      <c r="B43" s="121"/>
      <c r="C43" s="6"/>
      <c r="D43" s="6"/>
      <c r="E43" s="6"/>
      <c r="F43" s="6"/>
      <c r="G43" s="6"/>
      <c r="H43" s="6"/>
      <c r="I43" s="6"/>
      <c r="J43" s="6"/>
      <c r="K43" s="6"/>
      <c r="L43" s="6"/>
      <c r="M43" s="121"/>
      <c r="N43" s="6"/>
      <c r="O43" s="6"/>
      <c r="P43" s="6"/>
      <c r="Q43" s="6"/>
      <c r="R43" s="6"/>
      <c r="S43" s="6"/>
      <c r="T43" s="6"/>
      <c r="U43" s="6"/>
      <c r="V43" s="6"/>
      <c r="W43" s="121"/>
    </row>
    <row r="44" spans="1:23" ht="15.75" x14ac:dyDescent="0.25">
      <c r="A44" s="121"/>
      <c r="B44" s="121"/>
      <c r="C44" s="6"/>
      <c r="D44" s="6"/>
      <c r="E44" s="6"/>
      <c r="F44" s="6"/>
      <c r="G44" s="6"/>
      <c r="H44" s="6"/>
      <c r="I44" s="6"/>
      <c r="J44" s="6"/>
      <c r="K44" s="6"/>
      <c r="L44" s="6"/>
      <c r="M44" s="121"/>
      <c r="N44" s="6"/>
      <c r="O44" s="6"/>
      <c r="P44" s="6"/>
      <c r="Q44" s="6"/>
      <c r="R44" s="6"/>
      <c r="S44" s="6"/>
      <c r="T44" s="6"/>
      <c r="U44" s="6"/>
      <c r="V44" s="6"/>
      <c r="W44" s="121"/>
    </row>
    <row r="45" spans="1:23" ht="15.75" x14ac:dyDescent="0.25">
      <c r="A45" s="121"/>
      <c r="B45" s="121"/>
      <c r="C45" s="6"/>
      <c r="D45" s="6"/>
      <c r="E45" s="6"/>
      <c r="F45" s="6"/>
      <c r="G45" s="6"/>
      <c r="H45" s="6"/>
      <c r="I45" s="6"/>
      <c r="J45" s="6"/>
      <c r="K45" s="6"/>
      <c r="L45" s="6"/>
      <c r="M45" s="121"/>
      <c r="N45" s="6"/>
      <c r="O45" s="6"/>
      <c r="P45" s="6"/>
      <c r="Q45" s="6"/>
      <c r="R45" s="6"/>
      <c r="S45" s="6"/>
      <c r="T45" s="6"/>
      <c r="U45" s="6"/>
      <c r="V45" s="6"/>
      <c r="W45" s="121"/>
    </row>
    <row r="46" spans="1:23" ht="15.75" x14ac:dyDescent="0.25">
      <c r="A46" s="121"/>
      <c r="B46" s="121"/>
      <c r="C46" s="6"/>
      <c r="D46" s="6"/>
      <c r="E46" s="6"/>
      <c r="F46" s="6"/>
      <c r="G46" s="6"/>
      <c r="H46" s="6"/>
      <c r="I46" s="6"/>
      <c r="J46" s="6"/>
      <c r="K46" s="6"/>
      <c r="L46" s="6"/>
      <c r="M46" s="121"/>
      <c r="N46" s="6"/>
      <c r="O46" s="6"/>
      <c r="P46" s="6"/>
      <c r="Q46" s="6"/>
      <c r="R46" s="6"/>
      <c r="S46" s="6"/>
      <c r="T46" s="6"/>
      <c r="U46" s="6"/>
      <c r="V46" s="6"/>
      <c r="W46" s="121"/>
    </row>
    <row r="47" spans="1:23" ht="15.75" x14ac:dyDescent="0.25">
      <c r="A47" s="121"/>
      <c r="B47" s="121"/>
      <c r="C47" s="6"/>
      <c r="D47" s="6"/>
      <c r="E47" s="6"/>
      <c r="F47" s="6"/>
      <c r="G47" s="6"/>
      <c r="H47" s="6"/>
      <c r="I47" s="6"/>
      <c r="J47" s="6"/>
      <c r="K47" s="6"/>
      <c r="L47" s="6"/>
      <c r="M47" s="121"/>
      <c r="N47" s="6"/>
      <c r="O47" s="6"/>
      <c r="P47" s="6"/>
      <c r="Q47" s="6"/>
      <c r="R47" s="6"/>
      <c r="S47" s="6"/>
      <c r="T47" s="6"/>
      <c r="U47" s="6"/>
      <c r="V47" s="6"/>
      <c r="W47" s="121"/>
    </row>
    <row r="48" spans="1:23" ht="15.75" x14ac:dyDescent="0.25">
      <c r="A48" s="121"/>
      <c r="B48" s="121"/>
      <c r="C48" s="6"/>
      <c r="D48" s="6"/>
      <c r="E48" s="6"/>
      <c r="F48" s="6"/>
      <c r="G48" s="6"/>
      <c r="H48" s="6"/>
      <c r="I48" s="6"/>
      <c r="J48" s="6"/>
      <c r="K48" s="6"/>
      <c r="L48" s="6"/>
      <c r="M48" s="121"/>
      <c r="N48" s="6"/>
      <c r="O48" s="6"/>
      <c r="P48" s="6"/>
      <c r="Q48" s="6"/>
      <c r="R48" s="6"/>
      <c r="S48" s="6"/>
      <c r="T48" s="6"/>
      <c r="U48" s="6"/>
      <c r="V48" s="6"/>
      <c r="W48" s="121"/>
    </row>
    <row r="49" spans="1:23" ht="15.75" x14ac:dyDescent="0.25">
      <c r="A49" s="121"/>
      <c r="B49" s="121"/>
      <c r="C49" s="6"/>
      <c r="D49" s="6"/>
      <c r="E49" s="6"/>
      <c r="F49" s="6"/>
      <c r="G49" s="6"/>
      <c r="H49" s="6"/>
      <c r="I49" s="6"/>
      <c r="J49" s="6"/>
      <c r="K49" s="6"/>
      <c r="L49" s="6"/>
      <c r="M49" s="121"/>
      <c r="N49" s="6"/>
      <c r="O49" s="6"/>
      <c r="P49" s="6"/>
      <c r="Q49" s="6"/>
      <c r="R49" s="6"/>
      <c r="S49" s="6"/>
      <c r="T49" s="6"/>
      <c r="U49" s="6"/>
      <c r="V49" s="6"/>
      <c r="W49" s="121"/>
    </row>
    <row r="50" spans="1:23" ht="15.75" x14ac:dyDescent="0.25">
      <c r="A50" s="121"/>
      <c r="B50" s="121"/>
      <c r="C50" s="6"/>
      <c r="D50" s="6"/>
      <c r="E50" s="6"/>
      <c r="F50" s="6"/>
      <c r="G50" s="6"/>
      <c r="H50" s="6"/>
      <c r="I50" s="6"/>
      <c r="J50" s="6"/>
      <c r="K50" s="6"/>
      <c r="L50" s="6"/>
      <c r="M50" s="121"/>
      <c r="N50" s="6"/>
      <c r="O50" s="6"/>
      <c r="P50" s="6"/>
      <c r="Q50" s="6"/>
      <c r="R50" s="6"/>
      <c r="S50" s="6"/>
      <c r="T50" s="6"/>
      <c r="U50" s="6"/>
      <c r="V50" s="6"/>
      <c r="W50" s="121"/>
    </row>
    <row r="51" spans="1:23" ht="15.75" x14ac:dyDescent="0.25">
      <c r="A51" s="121"/>
      <c r="B51" s="121"/>
      <c r="C51" s="6"/>
      <c r="D51" s="6"/>
      <c r="E51" s="6"/>
      <c r="F51" s="6"/>
      <c r="G51" s="6"/>
      <c r="H51" s="6"/>
      <c r="I51" s="6"/>
      <c r="J51" s="6"/>
      <c r="K51" s="6"/>
      <c r="L51" s="6"/>
      <c r="M51" s="121"/>
      <c r="N51" s="6"/>
      <c r="O51" s="6"/>
      <c r="P51" s="6"/>
      <c r="Q51" s="6"/>
      <c r="R51" s="6"/>
      <c r="S51" s="6"/>
      <c r="T51" s="6"/>
      <c r="U51" s="6"/>
      <c r="V51" s="6"/>
      <c r="W51" s="121"/>
    </row>
    <row r="52" spans="1:23" ht="15.75" x14ac:dyDescent="0.25">
      <c r="A52" s="121"/>
      <c r="B52" s="121"/>
      <c r="C52" s="6"/>
      <c r="D52" s="6"/>
      <c r="E52" s="6"/>
      <c r="F52" s="6"/>
      <c r="G52" s="6"/>
      <c r="H52" s="6"/>
      <c r="I52" s="6"/>
      <c r="J52" s="6"/>
      <c r="K52" s="6"/>
      <c r="L52" s="6"/>
      <c r="M52" s="121"/>
      <c r="N52" s="6"/>
      <c r="O52" s="6"/>
      <c r="P52" s="6"/>
      <c r="Q52" s="6"/>
      <c r="R52" s="6"/>
      <c r="S52" s="6"/>
      <c r="T52" s="6"/>
      <c r="U52" s="6"/>
      <c r="V52" s="6"/>
      <c r="W52" s="121"/>
    </row>
    <row r="53" spans="1:23" ht="15.75" x14ac:dyDescent="0.25">
      <c r="A53" s="121"/>
      <c r="B53" s="121"/>
      <c r="C53" s="6"/>
      <c r="D53" s="6"/>
      <c r="E53" s="6"/>
      <c r="F53" s="6"/>
      <c r="G53" s="6"/>
      <c r="H53" s="6"/>
      <c r="I53" s="6"/>
      <c r="J53" s="6"/>
      <c r="K53" s="6"/>
      <c r="L53" s="6"/>
      <c r="M53" s="121"/>
      <c r="N53" s="6"/>
      <c r="O53" s="6"/>
      <c r="P53" s="6"/>
      <c r="Q53" s="6"/>
      <c r="R53" s="6"/>
      <c r="S53" s="6"/>
      <c r="T53" s="6"/>
      <c r="U53" s="6"/>
      <c r="V53" s="6"/>
      <c r="W53" s="121"/>
    </row>
    <row r="54" spans="1:23" ht="15.75" x14ac:dyDescent="0.25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</row>
    <row r="55" spans="1:23" ht="15.75" x14ac:dyDescent="0.25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</row>
    <row r="56" spans="1:23" ht="15.75" x14ac:dyDescent="0.25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</row>
  </sheetData>
  <sheetProtection sheet="1" objects="1" scenarios="1" selectLockedCells="1"/>
  <mergeCells count="2">
    <mergeCell ref="A1:B3"/>
    <mergeCell ref="C1:R3"/>
  </mergeCells>
  <hyperlinks>
    <hyperlink ref="A1:B3" location="Содержание!D30" display=")"/>
  </hyperlinks>
  <pageMargins left="0.7" right="0.7" top="0.75" bottom="0.75" header="0.3" footer="0.3"/>
  <pageSetup paperSize="9" orientation="portrait" horizont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/>
  <dimension ref="A1:M56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RowHeight="15" x14ac:dyDescent="0.2"/>
  <cols>
    <col min="1" max="2" width="3.5546875" customWidth="1"/>
    <col min="11" max="11" width="3" customWidth="1"/>
  </cols>
  <sheetData>
    <row r="1" spans="1:13" ht="15.75" customHeight="1" x14ac:dyDescent="0.25">
      <c r="A1" s="208" t="s">
        <v>102</v>
      </c>
      <c r="B1" s="208"/>
      <c r="C1" s="209" t="s">
        <v>133</v>
      </c>
      <c r="D1" s="209"/>
      <c r="E1" s="209"/>
      <c r="F1" s="209"/>
      <c r="G1" s="209"/>
      <c r="H1" s="209"/>
      <c r="I1" s="209"/>
      <c r="J1" s="209"/>
      <c r="K1" s="209"/>
      <c r="L1" s="209"/>
      <c r="M1" s="121"/>
    </row>
    <row r="2" spans="1:13" ht="15.75" customHeight="1" x14ac:dyDescent="0.25">
      <c r="A2" s="208"/>
      <c r="B2" s="208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121"/>
    </row>
    <row r="3" spans="1:13" ht="15.75" customHeight="1" x14ac:dyDescent="0.25">
      <c r="A3" s="208"/>
      <c r="B3" s="208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121"/>
    </row>
    <row r="4" spans="1:13" ht="15.75" x14ac:dyDescent="0.25">
      <c r="A4" s="132"/>
      <c r="B4" s="121"/>
      <c r="C4" s="6"/>
      <c r="D4" s="6"/>
      <c r="E4" s="6"/>
      <c r="F4" s="6"/>
      <c r="G4" s="6"/>
      <c r="H4" s="6"/>
      <c r="I4" s="6"/>
      <c r="J4" s="6"/>
      <c r="K4" s="6"/>
      <c r="L4" s="6"/>
      <c r="M4" s="121"/>
    </row>
    <row r="5" spans="1:13" ht="15.75" x14ac:dyDescent="0.25">
      <c r="A5" s="121"/>
      <c r="B5" s="121"/>
      <c r="C5" s="6"/>
      <c r="D5" s="6"/>
      <c r="E5" s="6"/>
      <c r="F5" s="6"/>
      <c r="G5" s="6"/>
      <c r="H5" s="6"/>
      <c r="I5" s="6"/>
      <c r="J5" s="6"/>
      <c r="K5" s="6"/>
      <c r="L5" s="6"/>
      <c r="M5" s="121"/>
    </row>
    <row r="6" spans="1:13" ht="15.75" x14ac:dyDescent="0.25">
      <c r="A6" s="121"/>
      <c r="B6" s="121"/>
      <c r="C6" s="6"/>
      <c r="D6" s="6"/>
      <c r="E6" s="6"/>
      <c r="F6" s="6"/>
      <c r="G6" s="6"/>
      <c r="H6" s="6"/>
      <c r="I6" s="6"/>
      <c r="J6" s="6"/>
      <c r="K6" s="6"/>
      <c r="L6" s="6"/>
      <c r="M6" s="121"/>
    </row>
    <row r="7" spans="1:13" ht="15.75" x14ac:dyDescent="0.25">
      <c r="A7" s="121"/>
      <c r="B7" s="121"/>
      <c r="C7" s="6"/>
      <c r="D7" s="6"/>
      <c r="E7" s="6"/>
      <c r="F7" s="6"/>
      <c r="G7" s="6"/>
      <c r="H7" s="6"/>
      <c r="I7" s="6"/>
      <c r="J7" s="6"/>
      <c r="K7" s="6"/>
      <c r="L7" s="6"/>
      <c r="M7" s="121"/>
    </row>
    <row r="8" spans="1:13" ht="15.75" x14ac:dyDescent="0.25">
      <c r="A8" s="121"/>
      <c r="B8" s="121"/>
      <c r="C8" s="6"/>
      <c r="D8" s="6"/>
      <c r="E8" s="6"/>
      <c r="F8" s="6"/>
      <c r="G8" s="6"/>
      <c r="H8" s="6"/>
      <c r="I8" s="6"/>
      <c r="J8" s="6"/>
      <c r="K8" s="6"/>
      <c r="L8" s="6"/>
      <c r="M8" s="121"/>
    </row>
    <row r="9" spans="1:13" ht="15.75" x14ac:dyDescent="0.25">
      <c r="A9" s="121"/>
      <c r="B9" s="121"/>
      <c r="C9" s="6"/>
      <c r="D9" s="6"/>
      <c r="E9" s="6"/>
      <c r="F9" s="6"/>
      <c r="G9" s="6"/>
      <c r="H9" s="6"/>
      <c r="I9" s="6"/>
      <c r="J9" s="6"/>
      <c r="K9" s="6"/>
      <c r="L9" s="6"/>
      <c r="M9" s="121"/>
    </row>
    <row r="10" spans="1:13" ht="15.75" x14ac:dyDescent="0.25">
      <c r="A10" s="121"/>
      <c r="B10" s="121"/>
      <c r="C10" s="6"/>
      <c r="D10" s="6"/>
      <c r="E10" s="6"/>
      <c r="F10" s="6"/>
      <c r="G10" s="6"/>
      <c r="H10" s="6"/>
      <c r="I10" s="6"/>
      <c r="J10" s="6"/>
      <c r="K10" s="6"/>
      <c r="L10" s="6"/>
      <c r="M10" s="121"/>
    </row>
    <row r="11" spans="1:13" ht="15.75" x14ac:dyDescent="0.25">
      <c r="A11" s="121"/>
      <c r="B11" s="121"/>
      <c r="C11" s="6"/>
      <c r="D11" s="6"/>
      <c r="E11" s="6"/>
      <c r="F11" s="6"/>
      <c r="G11" s="6"/>
      <c r="H11" s="6"/>
      <c r="I11" s="6"/>
      <c r="J11" s="6"/>
      <c r="K11" s="6"/>
      <c r="L11" s="6"/>
      <c r="M11" s="121"/>
    </row>
    <row r="12" spans="1:13" ht="15.75" x14ac:dyDescent="0.25">
      <c r="A12" s="121"/>
      <c r="B12" s="121"/>
      <c r="C12" s="6"/>
      <c r="D12" s="6"/>
      <c r="E12" s="6"/>
      <c r="F12" s="6"/>
      <c r="G12" s="6"/>
      <c r="H12" s="6"/>
      <c r="I12" s="6"/>
      <c r="J12" s="6"/>
      <c r="K12" s="6"/>
      <c r="L12" s="6"/>
      <c r="M12" s="121"/>
    </row>
    <row r="13" spans="1:13" ht="15.75" x14ac:dyDescent="0.25">
      <c r="A13" s="121"/>
      <c r="B13" s="121"/>
      <c r="C13" s="6"/>
      <c r="D13" s="6"/>
      <c r="E13" s="6"/>
      <c r="F13" s="6"/>
      <c r="G13" s="6"/>
      <c r="H13" s="6"/>
      <c r="I13" s="6"/>
      <c r="J13" s="6"/>
      <c r="K13" s="6"/>
      <c r="L13" s="6"/>
      <c r="M13" s="121"/>
    </row>
    <row r="14" spans="1:13" ht="15.75" x14ac:dyDescent="0.25">
      <c r="A14" s="121"/>
      <c r="B14" s="121"/>
      <c r="C14" s="6"/>
      <c r="D14" s="6"/>
      <c r="E14" s="6"/>
      <c r="F14" s="6"/>
      <c r="G14" s="6"/>
      <c r="H14" s="6"/>
      <c r="I14" s="6"/>
      <c r="J14" s="6"/>
      <c r="K14" s="6"/>
      <c r="L14" s="6"/>
      <c r="M14" s="121"/>
    </row>
    <row r="15" spans="1:13" ht="15.75" x14ac:dyDescent="0.25">
      <c r="A15" s="121"/>
      <c r="B15" s="121"/>
      <c r="C15" s="6"/>
      <c r="D15" s="6"/>
      <c r="E15" s="6"/>
      <c r="F15" s="6"/>
      <c r="G15" s="6"/>
      <c r="H15" s="6"/>
      <c r="I15" s="6"/>
      <c r="J15" s="6"/>
      <c r="K15" s="6"/>
      <c r="L15" s="6"/>
      <c r="M15" s="121"/>
    </row>
    <row r="16" spans="1:13" ht="15.75" x14ac:dyDescent="0.25">
      <c r="A16" s="121"/>
      <c r="B16" s="121"/>
      <c r="C16" s="6"/>
      <c r="D16" s="6"/>
      <c r="E16" s="6"/>
      <c r="F16" s="6"/>
      <c r="G16" s="6"/>
      <c r="H16" s="6"/>
      <c r="I16" s="6"/>
      <c r="J16" s="6"/>
      <c r="K16" s="6"/>
      <c r="L16" s="6"/>
      <c r="M16" s="121"/>
    </row>
    <row r="17" spans="1:13" ht="15.75" x14ac:dyDescent="0.25">
      <c r="A17" s="121"/>
      <c r="B17" s="121"/>
      <c r="C17" s="6"/>
      <c r="D17" s="6"/>
      <c r="E17" s="6"/>
      <c r="F17" s="6"/>
      <c r="G17" s="6"/>
      <c r="H17" s="6"/>
      <c r="I17" s="6"/>
      <c r="J17" s="6"/>
      <c r="K17" s="6"/>
      <c r="L17" s="6"/>
      <c r="M17" s="121"/>
    </row>
    <row r="18" spans="1:13" ht="15.75" x14ac:dyDescent="0.25">
      <c r="A18" s="121"/>
      <c r="B18" s="121"/>
      <c r="C18" s="6"/>
      <c r="D18" s="6"/>
      <c r="E18" s="6"/>
      <c r="F18" s="6"/>
      <c r="G18" s="6"/>
      <c r="H18" s="6"/>
      <c r="I18" s="6"/>
      <c r="J18" s="6"/>
      <c r="K18" s="6"/>
      <c r="L18" s="6"/>
      <c r="M18" s="121"/>
    </row>
    <row r="19" spans="1:13" ht="15.75" x14ac:dyDescent="0.25">
      <c r="A19" s="121"/>
      <c r="B19" s="121"/>
      <c r="C19" s="6"/>
      <c r="D19" s="6"/>
      <c r="E19" s="6"/>
      <c r="F19" s="6"/>
      <c r="G19" s="6"/>
      <c r="H19" s="6"/>
      <c r="I19" s="6"/>
      <c r="J19" s="6"/>
      <c r="K19" s="6"/>
      <c r="L19" s="6"/>
      <c r="M19" s="121"/>
    </row>
    <row r="20" spans="1:13" ht="15.75" x14ac:dyDescent="0.25">
      <c r="A20" s="121"/>
      <c r="B20" s="121"/>
      <c r="C20" s="6"/>
      <c r="D20" s="6"/>
      <c r="E20" s="6"/>
      <c r="F20" s="6"/>
      <c r="G20" s="6"/>
      <c r="H20" s="6"/>
      <c r="I20" s="6"/>
      <c r="J20" s="6"/>
      <c r="K20" s="6"/>
      <c r="L20" s="6"/>
      <c r="M20" s="121"/>
    </row>
    <row r="21" spans="1:13" ht="15.75" x14ac:dyDescent="0.25">
      <c r="A21" s="121"/>
      <c r="B21" s="121"/>
      <c r="C21" s="6"/>
      <c r="D21" s="6"/>
      <c r="E21" s="6"/>
      <c r="F21" s="6"/>
      <c r="G21" s="6"/>
      <c r="H21" s="6"/>
      <c r="I21" s="6"/>
      <c r="J21" s="6"/>
      <c r="K21" s="6"/>
      <c r="L21" s="6"/>
      <c r="M21" s="121"/>
    </row>
    <row r="22" spans="1:13" ht="15.75" x14ac:dyDescent="0.25">
      <c r="A22" s="121"/>
      <c r="B22" s="121"/>
      <c r="C22" s="6"/>
      <c r="D22" s="6"/>
      <c r="E22" s="6"/>
      <c r="F22" s="6"/>
      <c r="G22" s="6"/>
      <c r="H22" s="6"/>
      <c r="I22" s="6"/>
      <c r="J22" s="6"/>
      <c r="K22" s="6"/>
      <c r="L22" s="6"/>
      <c r="M22" s="121"/>
    </row>
    <row r="23" spans="1:13" ht="15.75" x14ac:dyDescent="0.25">
      <c r="A23" s="121"/>
      <c r="B23" s="121"/>
      <c r="C23" s="6"/>
      <c r="D23" s="6"/>
      <c r="E23" s="6"/>
      <c r="F23" s="6"/>
      <c r="G23" s="6"/>
      <c r="H23" s="6"/>
      <c r="I23" s="6"/>
      <c r="J23" s="6"/>
      <c r="K23" s="6"/>
      <c r="L23" s="6"/>
      <c r="M23" s="121"/>
    </row>
    <row r="24" spans="1:13" ht="15.75" x14ac:dyDescent="0.25">
      <c r="A24" s="121"/>
      <c r="B24" s="121"/>
      <c r="C24" s="6"/>
      <c r="D24" s="6"/>
      <c r="E24" s="6"/>
      <c r="F24" s="6"/>
      <c r="G24" s="6"/>
      <c r="H24" s="6"/>
      <c r="I24" s="6"/>
      <c r="J24" s="6"/>
      <c r="K24" s="6"/>
      <c r="L24" s="6"/>
      <c r="M24" s="121"/>
    </row>
    <row r="25" spans="1:13" ht="15.75" x14ac:dyDescent="0.25">
      <c r="A25" s="121"/>
      <c r="B25" s="121"/>
      <c r="C25" s="6"/>
      <c r="D25" s="6"/>
      <c r="E25" s="6"/>
      <c r="F25" s="6"/>
      <c r="G25" s="6"/>
      <c r="H25" s="6"/>
      <c r="I25" s="6"/>
      <c r="J25" s="6"/>
      <c r="K25" s="6"/>
      <c r="L25" s="6"/>
      <c r="M25" s="121"/>
    </row>
    <row r="26" spans="1:13" ht="15.75" x14ac:dyDescent="0.25">
      <c r="A26" s="121"/>
      <c r="B26" s="121"/>
      <c r="C26" s="6"/>
      <c r="D26" s="6"/>
      <c r="E26" s="6"/>
      <c r="F26" s="6"/>
      <c r="G26" s="6"/>
      <c r="H26" s="6"/>
      <c r="I26" s="6"/>
      <c r="J26" s="6"/>
      <c r="K26" s="6"/>
      <c r="L26" s="6"/>
      <c r="M26" s="121"/>
    </row>
    <row r="27" spans="1:13" ht="15.75" x14ac:dyDescent="0.25">
      <c r="A27" s="121"/>
      <c r="B27" s="121"/>
      <c r="C27" s="6"/>
      <c r="D27" s="6"/>
      <c r="E27" s="6"/>
      <c r="F27" s="6"/>
      <c r="G27" s="6"/>
      <c r="H27" s="6"/>
      <c r="I27" s="6"/>
      <c r="J27" s="6"/>
      <c r="K27" s="6"/>
      <c r="L27" s="6"/>
      <c r="M27" s="121"/>
    </row>
    <row r="28" spans="1:13" ht="15.75" x14ac:dyDescent="0.25">
      <c r="A28" s="121"/>
      <c r="B28" s="121"/>
      <c r="C28" s="6"/>
      <c r="D28" s="6"/>
      <c r="E28" s="6"/>
      <c r="F28" s="6"/>
      <c r="G28" s="6"/>
      <c r="H28" s="6"/>
      <c r="I28" s="6"/>
      <c r="J28" s="6"/>
      <c r="K28" s="6"/>
      <c r="L28" s="6"/>
      <c r="M28" s="121"/>
    </row>
    <row r="29" spans="1:13" ht="15.75" x14ac:dyDescent="0.25">
      <c r="A29" s="121"/>
      <c r="B29" s="121"/>
      <c r="C29" s="6"/>
      <c r="D29" s="6"/>
      <c r="E29" s="6"/>
      <c r="F29" s="6"/>
      <c r="G29" s="6"/>
      <c r="H29" s="6"/>
      <c r="I29" s="6"/>
      <c r="J29" s="6"/>
      <c r="K29" s="6"/>
      <c r="L29" s="6"/>
      <c r="M29" s="121"/>
    </row>
    <row r="30" spans="1:13" ht="15.75" x14ac:dyDescent="0.25">
      <c r="A30" s="121"/>
      <c r="B30" s="121"/>
      <c r="C30" s="6"/>
      <c r="D30" s="6"/>
      <c r="E30" s="6"/>
      <c r="F30" s="6"/>
      <c r="G30" s="6"/>
      <c r="H30" s="6"/>
      <c r="I30" s="6"/>
      <c r="J30" s="6"/>
      <c r="K30" s="6"/>
      <c r="L30" s="6"/>
      <c r="M30" s="121"/>
    </row>
    <row r="31" spans="1:13" ht="15.75" x14ac:dyDescent="0.25">
      <c r="A31" s="121"/>
      <c r="B31" s="121"/>
      <c r="C31" s="6"/>
      <c r="D31" s="6"/>
      <c r="E31" s="6"/>
      <c r="F31" s="6"/>
      <c r="G31" s="6"/>
      <c r="H31" s="6"/>
      <c r="I31" s="6"/>
      <c r="J31" s="6"/>
      <c r="K31" s="6"/>
      <c r="L31" s="6"/>
      <c r="M31" s="121"/>
    </row>
    <row r="32" spans="1:13" ht="15.75" x14ac:dyDescent="0.25">
      <c r="A32" s="121"/>
      <c r="B32" s="121"/>
      <c r="C32" s="6"/>
      <c r="D32" s="6"/>
      <c r="E32" s="6"/>
      <c r="F32" s="6"/>
      <c r="G32" s="6"/>
      <c r="H32" s="6"/>
      <c r="I32" s="6"/>
      <c r="J32" s="6"/>
      <c r="K32" s="6"/>
      <c r="L32" s="6"/>
      <c r="M32" s="121"/>
    </row>
    <row r="33" spans="1:13" ht="15.75" x14ac:dyDescent="0.25">
      <c r="A33" s="121"/>
      <c r="B33" s="121"/>
      <c r="C33" s="6"/>
      <c r="D33" s="6"/>
      <c r="E33" s="6"/>
      <c r="F33" s="6"/>
      <c r="G33" s="6"/>
      <c r="H33" s="6"/>
      <c r="I33" s="6"/>
      <c r="J33" s="6"/>
      <c r="K33" s="6"/>
      <c r="L33" s="6"/>
      <c r="M33" s="121"/>
    </row>
    <row r="34" spans="1:13" ht="15.75" x14ac:dyDescent="0.25">
      <c r="A34" s="121"/>
      <c r="B34" s="121"/>
      <c r="C34" s="6"/>
      <c r="D34" s="6"/>
      <c r="E34" s="6"/>
      <c r="F34" s="6"/>
      <c r="G34" s="6"/>
      <c r="H34" s="6"/>
      <c r="I34" s="6"/>
      <c r="J34" s="6"/>
      <c r="K34" s="6"/>
      <c r="L34" s="6"/>
      <c r="M34" s="121"/>
    </row>
    <row r="35" spans="1:13" ht="15.75" x14ac:dyDescent="0.25">
      <c r="A35" s="121"/>
      <c r="B35" s="121"/>
      <c r="C35" s="6"/>
      <c r="D35" s="6"/>
      <c r="E35" s="6"/>
      <c r="F35" s="6"/>
      <c r="G35" s="6"/>
      <c r="H35" s="6"/>
      <c r="I35" s="6"/>
      <c r="J35" s="6"/>
      <c r="K35" s="6"/>
      <c r="L35" s="6"/>
      <c r="M35" s="121"/>
    </row>
    <row r="36" spans="1:13" ht="15.75" x14ac:dyDescent="0.25">
      <c r="A36" s="121"/>
      <c r="B36" s="121"/>
      <c r="C36" s="6"/>
      <c r="D36" s="6"/>
      <c r="E36" s="6"/>
      <c r="F36" s="6"/>
      <c r="G36" s="6"/>
      <c r="H36" s="6"/>
      <c r="I36" s="6"/>
      <c r="J36" s="6"/>
      <c r="K36" s="6"/>
      <c r="L36" s="6"/>
      <c r="M36" s="121"/>
    </row>
    <row r="37" spans="1:13" ht="15.75" x14ac:dyDescent="0.25">
      <c r="A37" s="121"/>
      <c r="B37" s="121"/>
      <c r="C37" s="6"/>
      <c r="D37" s="6"/>
      <c r="E37" s="6"/>
      <c r="F37" s="6"/>
      <c r="G37" s="6"/>
      <c r="H37" s="6"/>
      <c r="I37" s="6"/>
      <c r="J37" s="6"/>
      <c r="K37" s="6"/>
      <c r="L37" s="6"/>
      <c r="M37" s="121"/>
    </row>
    <row r="38" spans="1:13" ht="15.75" x14ac:dyDescent="0.25">
      <c r="A38" s="121"/>
      <c r="B38" s="121"/>
      <c r="C38" s="6"/>
      <c r="D38" s="6"/>
      <c r="E38" s="6"/>
      <c r="F38" s="6"/>
      <c r="G38" s="6"/>
      <c r="H38" s="6"/>
      <c r="I38" s="6"/>
      <c r="J38" s="6"/>
      <c r="K38" s="6"/>
      <c r="L38" s="6"/>
      <c r="M38" s="121"/>
    </row>
    <row r="39" spans="1:13" ht="15.75" x14ac:dyDescent="0.25">
      <c r="A39" s="121"/>
      <c r="B39" s="121"/>
      <c r="C39" s="6"/>
      <c r="D39" s="6"/>
      <c r="E39" s="6"/>
      <c r="F39" s="6"/>
      <c r="G39" s="6"/>
      <c r="H39" s="6"/>
      <c r="I39" s="6"/>
      <c r="J39" s="6"/>
      <c r="K39" s="6"/>
      <c r="L39" s="6"/>
      <c r="M39" s="121"/>
    </row>
    <row r="40" spans="1:13" ht="15.75" x14ac:dyDescent="0.25">
      <c r="A40" s="121"/>
      <c r="B40" s="121"/>
      <c r="C40" s="6"/>
      <c r="D40" s="6"/>
      <c r="E40" s="6"/>
      <c r="F40" s="6"/>
      <c r="G40" s="6"/>
      <c r="H40" s="6"/>
      <c r="I40" s="6"/>
      <c r="J40" s="6"/>
      <c r="K40" s="6"/>
      <c r="L40" s="6"/>
      <c r="M40" s="121"/>
    </row>
    <row r="41" spans="1:13" ht="15.75" x14ac:dyDescent="0.25">
      <c r="A41" s="121"/>
      <c r="B41" s="121"/>
      <c r="C41" s="6"/>
      <c r="D41" s="6"/>
      <c r="E41" s="6"/>
      <c r="F41" s="6"/>
      <c r="G41" s="6"/>
      <c r="H41" s="6"/>
      <c r="I41" s="6"/>
      <c r="J41" s="6"/>
      <c r="K41" s="6"/>
      <c r="L41" s="6"/>
      <c r="M41" s="121"/>
    </row>
    <row r="42" spans="1:13" ht="15.75" x14ac:dyDescent="0.25">
      <c r="A42" s="121"/>
      <c r="B42" s="121"/>
      <c r="C42" s="6"/>
      <c r="D42" s="6"/>
      <c r="E42" s="6"/>
      <c r="F42" s="6"/>
      <c r="G42" s="6"/>
      <c r="H42" s="6"/>
      <c r="I42" s="6"/>
      <c r="J42" s="6"/>
      <c r="K42" s="6"/>
      <c r="L42" s="6"/>
      <c r="M42" s="121"/>
    </row>
    <row r="43" spans="1:13" ht="15.75" x14ac:dyDescent="0.25">
      <c r="A43" s="121"/>
      <c r="B43" s="121"/>
      <c r="C43" s="6"/>
      <c r="D43" s="6"/>
      <c r="E43" s="6"/>
      <c r="F43" s="6"/>
      <c r="G43" s="6"/>
      <c r="H43" s="6"/>
      <c r="I43" s="6"/>
      <c r="J43" s="6"/>
      <c r="K43" s="6"/>
      <c r="L43" s="6"/>
      <c r="M43" s="121"/>
    </row>
    <row r="44" spans="1:13" ht="15.75" x14ac:dyDescent="0.25">
      <c r="A44" s="121"/>
      <c r="B44" s="121"/>
      <c r="C44" s="6"/>
      <c r="D44" s="6"/>
      <c r="E44" s="6"/>
      <c r="F44" s="6"/>
      <c r="G44" s="6"/>
      <c r="H44" s="6"/>
      <c r="I44" s="6"/>
      <c r="J44" s="6"/>
      <c r="K44" s="6"/>
      <c r="L44" s="6"/>
      <c r="M44" s="121"/>
    </row>
    <row r="45" spans="1:13" ht="15.75" x14ac:dyDescent="0.25">
      <c r="A45" s="121"/>
      <c r="B45" s="121"/>
      <c r="C45" s="6"/>
      <c r="D45" s="6"/>
      <c r="E45" s="6"/>
      <c r="F45" s="6"/>
      <c r="G45" s="6"/>
      <c r="H45" s="6"/>
      <c r="I45" s="6"/>
      <c r="J45" s="6"/>
      <c r="K45" s="6"/>
      <c r="L45" s="6"/>
      <c r="M45" s="121"/>
    </row>
    <row r="46" spans="1:13" ht="15.75" x14ac:dyDescent="0.25">
      <c r="A46" s="121"/>
      <c r="B46" s="121"/>
      <c r="C46" s="6"/>
      <c r="D46" s="6"/>
      <c r="E46" s="6"/>
      <c r="F46" s="6"/>
      <c r="G46" s="6"/>
      <c r="H46" s="6"/>
      <c r="I46" s="6"/>
      <c r="J46" s="6"/>
      <c r="K46" s="6"/>
      <c r="L46" s="6"/>
      <c r="M46" s="121"/>
    </row>
    <row r="47" spans="1:13" ht="15.75" x14ac:dyDescent="0.25">
      <c r="A47" s="121"/>
      <c r="B47" s="121"/>
      <c r="C47" s="6"/>
      <c r="D47" s="6"/>
      <c r="E47" s="6"/>
      <c r="F47" s="6"/>
      <c r="G47" s="6"/>
      <c r="H47" s="6"/>
      <c r="I47" s="6"/>
      <c r="J47" s="6"/>
      <c r="K47" s="6"/>
      <c r="L47" s="6"/>
      <c r="M47" s="121"/>
    </row>
    <row r="48" spans="1:13" ht="15.75" x14ac:dyDescent="0.25">
      <c r="A48" s="121"/>
      <c r="B48" s="121"/>
      <c r="C48" s="6"/>
      <c r="D48" s="6"/>
      <c r="E48" s="6"/>
      <c r="F48" s="6"/>
      <c r="G48" s="6"/>
      <c r="H48" s="6"/>
      <c r="I48" s="6"/>
      <c r="J48" s="6"/>
      <c r="K48" s="6"/>
      <c r="L48" s="6"/>
      <c r="M48" s="121"/>
    </row>
    <row r="49" spans="1:13" ht="15.75" x14ac:dyDescent="0.25">
      <c r="A49" s="121"/>
      <c r="B49" s="121"/>
      <c r="C49" s="6"/>
      <c r="D49" s="6"/>
      <c r="E49" s="6"/>
      <c r="F49" s="6"/>
      <c r="G49" s="6"/>
      <c r="H49" s="6"/>
      <c r="I49" s="6"/>
      <c r="J49" s="6"/>
      <c r="K49" s="6"/>
      <c r="L49" s="6"/>
      <c r="M49" s="121"/>
    </row>
    <row r="50" spans="1:13" ht="15.75" x14ac:dyDescent="0.25">
      <c r="A50" s="121"/>
      <c r="B50" s="121"/>
      <c r="C50" s="6"/>
      <c r="D50" s="6"/>
      <c r="E50" s="6"/>
      <c r="F50" s="6"/>
      <c r="G50" s="6"/>
      <c r="H50" s="6"/>
      <c r="I50" s="6"/>
      <c r="J50" s="6"/>
      <c r="K50" s="6"/>
      <c r="L50" s="6"/>
      <c r="M50" s="121"/>
    </row>
    <row r="51" spans="1:13" ht="15.75" x14ac:dyDescent="0.25">
      <c r="A51" s="121"/>
      <c r="B51" s="121"/>
      <c r="C51" s="6"/>
      <c r="D51" s="6"/>
      <c r="E51" s="6"/>
      <c r="F51" s="6"/>
      <c r="G51" s="6"/>
      <c r="H51" s="6"/>
      <c r="I51" s="6"/>
      <c r="J51" s="6"/>
      <c r="K51" s="6"/>
      <c r="L51" s="6"/>
      <c r="M51" s="121"/>
    </row>
    <row r="52" spans="1:13" ht="15.75" x14ac:dyDescent="0.25">
      <c r="A52" s="121"/>
      <c r="B52" s="121"/>
      <c r="C52" s="6"/>
      <c r="D52" s="6"/>
      <c r="E52" s="6"/>
      <c r="F52" s="6"/>
      <c r="G52" s="6"/>
      <c r="H52" s="6"/>
      <c r="I52" s="6"/>
      <c r="J52" s="6"/>
      <c r="K52" s="6"/>
      <c r="L52" s="6"/>
      <c r="M52" s="121"/>
    </row>
    <row r="53" spans="1:13" ht="15.75" x14ac:dyDescent="0.25">
      <c r="A53" s="121"/>
      <c r="B53" s="121"/>
      <c r="C53" s="6"/>
      <c r="D53" s="6"/>
      <c r="E53" s="6"/>
      <c r="F53" s="6"/>
      <c r="G53" s="6"/>
      <c r="H53" s="6"/>
      <c r="I53" s="6"/>
      <c r="J53" s="6"/>
      <c r="K53" s="6"/>
      <c r="L53" s="6"/>
      <c r="M53" s="121"/>
    </row>
    <row r="54" spans="1:13" ht="15.75" x14ac:dyDescent="0.25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</row>
    <row r="55" spans="1:13" ht="15.75" x14ac:dyDescent="0.25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</row>
    <row r="56" spans="1:13" ht="15.75" x14ac:dyDescent="0.25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</row>
  </sheetData>
  <sheetProtection sheet="1" objects="1" scenarios="1" selectLockedCells="1"/>
  <mergeCells count="2">
    <mergeCell ref="A1:B3"/>
    <mergeCell ref="C1:L3"/>
  </mergeCells>
  <hyperlinks>
    <hyperlink ref="A1:B3" location="Содержание!D30" display=")"/>
  </hyperlinks>
  <pageMargins left="0.7" right="0.7" top="0.75" bottom="0.75" header="0.3" footer="0.3"/>
  <pageSetup paperSize="9" orientation="portrait" horizont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>
      <pane ySplit="33" topLeftCell="A34" activePane="bottomLeft" state="frozen"/>
      <selection pane="bottomLeft" activeCell="C7" sqref="C7"/>
    </sheetView>
  </sheetViews>
  <sheetFormatPr defaultRowHeight="15" x14ac:dyDescent="0.25"/>
  <cols>
    <col min="1" max="1" width="13.33203125" style="219" customWidth="1"/>
    <col min="2" max="2" width="26.88671875" style="219" customWidth="1"/>
    <col min="3" max="3" width="158.77734375" style="219" customWidth="1"/>
    <col min="4" max="16384" width="8.88671875" style="219"/>
  </cols>
  <sheetData>
    <row r="1" spans="1:3" x14ac:dyDescent="0.25">
      <c r="A1" s="218"/>
      <c r="B1" s="218"/>
      <c r="C1" s="218"/>
    </row>
    <row r="2" spans="1:3" x14ac:dyDescent="0.25">
      <c r="A2" s="218" t="s">
        <v>171</v>
      </c>
      <c r="B2" s="218" t="s">
        <v>172</v>
      </c>
      <c r="C2" s="218" t="s">
        <v>173</v>
      </c>
    </row>
    <row r="3" spans="1:3" x14ac:dyDescent="0.25">
      <c r="A3" s="218"/>
      <c r="B3" s="218"/>
      <c r="C3" s="218"/>
    </row>
    <row r="4" spans="1:3" x14ac:dyDescent="0.25">
      <c r="A4" s="218" t="s">
        <v>174</v>
      </c>
      <c r="B4" s="218" t="s">
        <v>175</v>
      </c>
      <c r="C4" s="218" t="s">
        <v>176</v>
      </c>
    </row>
    <row r="5" spans="1:3" x14ac:dyDescent="0.25">
      <c r="A5" s="218"/>
      <c r="B5" s="218" t="s">
        <v>177</v>
      </c>
      <c r="C5" s="218" t="s">
        <v>178</v>
      </c>
    </row>
    <row r="6" spans="1:3" x14ac:dyDescent="0.25">
      <c r="A6" s="218"/>
      <c r="B6" s="218"/>
      <c r="C6" s="218"/>
    </row>
    <row r="7" spans="1:3" x14ac:dyDescent="0.25">
      <c r="A7" s="218"/>
      <c r="B7" s="218"/>
      <c r="C7" s="218"/>
    </row>
    <row r="8" spans="1:3" x14ac:dyDescent="0.25">
      <c r="A8" s="218"/>
      <c r="B8" s="218"/>
      <c r="C8" s="218"/>
    </row>
    <row r="9" spans="1:3" x14ac:dyDescent="0.25">
      <c r="A9" s="218"/>
      <c r="B9" s="218"/>
      <c r="C9" s="218"/>
    </row>
    <row r="10" spans="1:3" x14ac:dyDescent="0.25">
      <c r="A10" s="218"/>
      <c r="B10" s="218"/>
      <c r="C10" s="220" t="s">
        <v>179</v>
      </c>
    </row>
    <row r="11" spans="1:3" x14ac:dyDescent="0.25">
      <c r="A11" s="218"/>
      <c r="B11" s="218"/>
      <c r="C11" s="221" t="s">
        <v>180</v>
      </c>
    </row>
    <row r="12" spans="1:3" x14ac:dyDescent="0.25">
      <c r="A12" s="218"/>
      <c r="B12" s="218"/>
      <c r="C12" s="221" t="s">
        <v>181</v>
      </c>
    </row>
    <row r="13" spans="1:3" x14ac:dyDescent="0.25">
      <c r="A13" s="218"/>
      <c r="B13" s="218"/>
      <c r="C13" s="221"/>
    </row>
    <row r="14" spans="1:3" x14ac:dyDescent="0.25">
      <c r="A14" s="218"/>
      <c r="B14" s="218"/>
      <c r="C14" s="221" t="s">
        <v>182</v>
      </c>
    </row>
    <row r="15" spans="1:3" ht="25.5" x14ac:dyDescent="0.25">
      <c r="A15" s="218"/>
      <c r="B15" s="218"/>
      <c r="C15" s="221" t="s">
        <v>183</v>
      </c>
    </row>
    <row r="16" spans="1:3" ht="25.5" x14ac:dyDescent="0.25">
      <c r="A16" s="218"/>
      <c r="B16" s="218"/>
      <c r="C16" s="221" t="s">
        <v>184</v>
      </c>
    </row>
    <row r="17" spans="1:3" x14ac:dyDescent="0.25">
      <c r="A17" s="218"/>
      <c r="B17" s="218"/>
      <c r="C17" s="221" t="s">
        <v>185</v>
      </c>
    </row>
    <row r="18" spans="1:3" x14ac:dyDescent="0.25">
      <c r="A18" s="218"/>
      <c r="B18" s="218"/>
      <c r="C18" s="221"/>
    </row>
    <row r="19" spans="1:3" x14ac:dyDescent="0.25">
      <c r="A19" s="218"/>
      <c r="B19" s="218"/>
      <c r="C19" s="221" t="s">
        <v>186</v>
      </c>
    </row>
    <row r="20" spans="1:3" x14ac:dyDescent="0.25">
      <c r="A20" s="218"/>
      <c r="B20" s="218"/>
      <c r="C20" s="221"/>
    </row>
    <row r="21" spans="1:3" x14ac:dyDescent="0.25">
      <c r="A21" s="218"/>
      <c r="B21" s="218"/>
      <c r="C21" s="221" t="s">
        <v>187</v>
      </c>
    </row>
    <row r="22" spans="1:3" x14ac:dyDescent="0.25">
      <c r="A22" s="218"/>
      <c r="B22" s="218"/>
      <c r="C22" s="221"/>
    </row>
    <row r="23" spans="1:3" x14ac:dyDescent="0.25">
      <c r="A23" s="218"/>
      <c r="B23" s="218"/>
      <c r="C23" s="221" t="s">
        <v>188</v>
      </c>
    </row>
    <row r="24" spans="1:3" x14ac:dyDescent="0.25">
      <c r="A24" s="218"/>
      <c r="B24" s="218"/>
      <c r="C24" s="221"/>
    </row>
    <row r="25" spans="1:3" x14ac:dyDescent="0.25">
      <c r="A25" s="218"/>
      <c r="B25" s="218"/>
      <c r="C25" s="221"/>
    </row>
    <row r="26" spans="1:3" x14ac:dyDescent="0.25">
      <c r="A26" s="218"/>
      <c r="B26" s="218"/>
      <c r="C26" s="222" t="s">
        <v>189</v>
      </c>
    </row>
    <row r="27" spans="1:3" x14ac:dyDescent="0.25">
      <c r="A27" s="218"/>
      <c r="B27" s="218"/>
      <c r="C27" s="221" t="s">
        <v>190</v>
      </c>
    </row>
    <row r="28" spans="1:3" x14ac:dyDescent="0.25">
      <c r="A28" s="218"/>
      <c r="B28" s="218"/>
      <c r="C28" s="221" t="s">
        <v>191</v>
      </c>
    </row>
    <row r="29" spans="1:3" x14ac:dyDescent="0.25">
      <c r="A29" s="218"/>
      <c r="B29" s="218"/>
      <c r="C29" s="221" t="s">
        <v>192</v>
      </c>
    </row>
    <row r="30" spans="1:3" x14ac:dyDescent="0.25">
      <c r="A30" s="218"/>
      <c r="B30" s="218"/>
      <c r="C30" s="221" t="s">
        <v>193</v>
      </c>
    </row>
    <row r="31" spans="1:3" x14ac:dyDescent="0.25">
      <c r="A31" s="218"/>
      <c r="B31" s="218"/>
      <c r="C31" s="221" t="s">
        <v>194</v>
      </c>
    </row>
    <row r="32" spans="1:3" x14ac:dyDescent="0.25">
      <c r="A32" s="218"/>
      <c r="B32" s="218"/>
      <c r="C32" s="221" t="s">
        <v>195</v>
      </c>
    </row>
    <row r="33" spans="1:3" x14ac:dyDescent="0.25">
      <c r="A33" s="218"/>
      <c r="B33" s="218"/>
      <c r="C33" s="221" t="s">
        <v>196</v>
      </c>
    </row>
    <row r="34" spans="1:3" x14ac:dyDescent="0.25">
      <c r="C34" s="223" t="s">
        <v>197</v>
      </c>
    </row>
  </sheetData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customUI/customUI14.xml><?xml version="1.0" encoding="utf-8"?>
<customUI xmlns="http://schemas.microsoft.com/office/2009/07/customui">
  <ribbon startFromScratch="false">
    <tabs>
      <tab idMso="TabHome" visible="false"/>
      <tab idMso="TabInsert" visible="false"/>
      <tab idMso="TabPageLayoutExcel" visible="false"/>
      <tab idMso="TabFormulas" visible="false"/>
      <tab idMso="TabData" visible="false"/>
      <tab idMso="TabReview" visible="false"/>
      <tab idMso="TabView" visible="false"/>
      <tab idMso="TabDeveloper" visible="false"/>
    </tabs>
  </ribbon>
</customUI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Содержание</vt:lpstr>
      <vt:lpstr>Установки схемы ТН (по схеме)</vt:lpstr>
      <vt:lpstr>Установки схемы ТН (по диагр.)</vt:lpstr>
      <vt:lpstr>Правила задания Ктн</vt:lpstr>
      <vt:lpstr>Теория и схемы ТН защит 110-220</vt:lpstr>
      <vt:lpstr>Теория и схемы ТН защит 330-750</vt:lpstr>
      <vt:lpstr>Теория ТН</vt:lpstr>
      <vt:lpstr>Пасхалка</vt:lpstr>
    </vt:vector>
  </TitlesOfParts>
  <Company>ООО НПП "ЭКРА"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Инженер по наладке и сервису ООО НПП "ЭКРА"</dc:creator>
  <cp:lastModifiedBy>Инженер ОНС (КАА)</cp:lastModifiedBy>
  <cp:lastPrinted>2014-09-18T07:45:46Z</cp:lastPrinted>
  <dcterms:created xsi:type="dcterms:W3CDTF">2014-08-25T10:08:37Z</dcterms:created>
  <dcterms:modified xsi:type="dcterms:W3CDTF">2023-04-20T13:14:37Z</dcterms:modified>
</cp:coreProperties>
</file>